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5" windowWidth="11355" windowHeight="8445" activeTab="2"/>
  </bookViews>
  <sheets>
    <sheet name="Code Sheet" sheetId="2" r:id="rId1"/>
    <sheet name="SRT Data" sheetId="3" r:id="rId2"/>
    <sheet name="Report" sheetId="1" r:id="rId3"/>
    <sheet name="Efficiency Calculations" sheetId="4" r:id="rId4"/>
  </sheets>
  <calcPr calcId="125725"/>
</workbook>
</file>

<file path=xl/calcChain.xml><?xml version="1.0" encoding="utf-8"?>
<calcChain xmlns="http://schemas.openxmlformats.org/spreadsheetml/2006/main">
  <c r="N38" i="4"/>
  <c r="N36"/>
  <c r="P23" i="1"/>
  <c r="P22"/>
  <c r="P21"/>
  <c r="P20"/>
  <c r="P19"/>
  <c r="P18"/>
  <c r="P16"/>
  <c r="P15"/>
  <c r="P17"/>
  <c r="P14"/>
  <c r="P13"/>
  <c r="P12"/>
  <c r="O21"/>
  <c r="O22"/>
  <c r="O11"/>
  <c r="P11"/>
  <c r="N30" i="4"/>
  <c r="N32"/>
  <c r="N20"/>
  <c r="F23" s="1"/>
  <c r="N19"/>
  <c r="F22" s="1"/>
  <c r="O8"/>
  <c r="B11" s="1"/>
  <c r="O7"/>
  <c r="B10" s="1"/>
  <c r="N7"/>
  <c r="N8"/>
  <c r="O23" i="1"/>
  <c r="O20"/>
  <c r="O19"/>
  <c r="O18"/>
  <c r="O17"/>
  <c r="O16"/>
  <c r="O15"/>
  <c r="O14"/>
  <c r="O13"/>
  <c r="O12"/>
  <c r="N23"/>
  <c r="N22"/>
  <c r="N21"/>
  <c r="N20"/>
  <c r="N19"/>
  <c r="N18"/>
  <c r="N17"/>
  <c r="N16"/>
  <c r="N15"/>
  <c r="N14"/>
  <c r="N13"/>
  <c r="N12"/>
  <c r="N11"/>
  <c r="M23"/>
  <c r="M22"/>
  <c r="M21"/>
  <c r="M20"/>
  <c r="M19"/>
  <c r="M18"/>
  <c r="M17"/>
  <c r="M16"/>
  <c r="M15"/>
  <c r="M14"/>
  <c r="M13"/>
  <c r="M12"/>
  <c r="M11"/>
  <c r="L23"/>
  <c r="L22"/>
  <c r="L21"/>
  <c r="L20"/>
  <c r="L19"/>
  <c r="L18"/>
  <c r="L17"/>
  <c r="L16"/>
  <c r="L15"/>
  <c r="L14"/>
  <c r="L13"/>
  <c r="L12"/>
  <c r="L11"/>
  <c r="K23"/>
  <c r="K22"/>
  <c r="K21"/>
  <c r="K20"/>
  <c r="K19"/>
  <c r="K18"/>
  <c r="K17"/>
  <c r="K16"/>
  <c r="K15"/>
  <c r="K14"/>
  <c r="K13"/>
  <c r="K12"/>
  <c r="K11"/>
  <c r="J23"/>
  <c r="J22"/>
  <c r="J21"/>
  <c r="J20"/>
  <c r="J19"/>
  <c r="J18"/>
  <c r="J17"/>
  <c r="J16"/>
  <c r="J15"/>
  <c r="J14"/>
  <c r="J13"/>
  <c r="J12"/>
  <c r="J11"/>
  <c r="I23"/>
  <c r="I22"/>
  <c r="I21"/>
  <c r="I20"/>
  <c r="I19"/>
  <c r="I18"/>
  <c r="I17"/>
  <c r="I16"/>
  <c r="I15"/>
  <c r="I14"/>
  <c r="I13"/>
  <c r="I12"/>
  <c r="I11"/>
  <c r="H23"/>
  <c r="H22"/>
  <c r="H21"/>
  <c r="H20"/>
  <c r="H19"/>
  <c r="H18"/>
  <c r="H17"/>
  <c r="H16"/>
  <c r="H15"/>
  <c r="H14"/>
  <c r="H13"/>
  <c r="H12"/>
  <c r="H11"/>
  <c r="G23"/>
  <c r="G22"/>
  <c r="G21"/>
  <c r="G20"/>
  <c r="G19"/>
  <c r="G18"/>
  <c r="G17"/>
  <c r="G16"/>
  <c r="G15"/>
  <c r="G14"/>
  <c r="G13"/>
  <c r="G12"/>
  <c r="G11"/>
  <c r="F23"/>
  <c r="F22"/>
  <c r="F21"/>
  <c r="F20"/>
  <c r="F19"/>
  <c r="F18"/>
  <c r="F17"/>
  <c r="F16"/>
  <c r="F15"/>
  <c r="F14"/>
  <c r="F13"/>
  <c r="F12"/>
  <c r="F11"/>
  <c r="E23"/>
  <c r="E22"/>
  <c r="E21"/>
  <c r="E20"/>
  <c r="E19"/>
  <c r="E18"/>
  <c r="E17"/>
  <c r="E16"/>
  <c r="E15"/>
  <c r="E14"/>
  <c r="E13"/>
  <c r="E12"/>
  <c r="E11"/>
  <c r="D23"/>
  <c r="R33" s="1"/>
  <c r="D22"/>
  <c r="R32" s="1"/>
  <c r="D21"/>
  <c r="R31" s="1"/>
  <c r="A5" i="2"/>
  <c r="A6" s="1"/>
  <c r="A7" s="1"/>
  <c r="A8" s="1"/>
  <c r="A9" s="1"/>
  <c r="A10" s="1"/>
  <c r="A11" s="1"/>
  <c r="A12" s="1"/>
  <c r="A13" s="1"/>
  <c r="A14" s="1"/>
  <c r="A15" s="1"/>
  <c r="A16" s="1"/>
  <c r="A17" s="1"/>
  <c r="A18" s="1"/>
  <c r="A23" s="1"/>
  <c r="A24" s="1"/>
  <c r="A25" s="1"/>
  <c r="A26" s="1"/>
  <c r="A27" s="1"/>
  <c r="A28" s="1"/>
  <c r="A29" s="1"/>
  <c r="A30" s="1"/>
  <c r="A31" s="1"/>
  <c r="A32" s="1"/>
  <c r="A33" s="1"/>
  <c r="D11" i="1"/>
  <c r="R21" s="1"/>
  <c r="D12"/>
  <c r="D13"/>
  <c r="R23" s="1"/>
  <c r="D14"/>
  <c r="R24" s="1"/>
  <c r="D15"/>
  <c r="R25" s="1"/>
  <c r="D16"/>
  <c r="R26" s="1"/>
  <c r="D17"/>
  <c r="R27" s="1"/>
  <c r="D18"/>
  <c r="R28" s="1"/>
  <c r="D19"/>
  <c r="R29" s="1"/>
  <c r="D20"/>
  <c r="R30" s="1"/>
  <c r="R22" l="1"/>
  <c r="T21"/>
  <c r="T22"/>
  <c r="O37" i="4"/>
  <c r="Q16" i="1"/>
  <c r="Q22" s="1"/>
  <c r="Q12"/>
  <c r="Q18" s="1"/>
  <c r="Q14"/>
  <c r="Q20" s="1"/>
  <c r="Q15"/>
  <c r="Q21" s="1"/>
  <c r="Q13"/>
  <c r="Q19" s="1"/>
  <c r="Q11"/>
  <c r="Q17" s="1"/>
  <c r="Q23" s="1"/>
  <c r="O31" i="4"/>
  <c r="F24"/>
  <c r="A11" i="1" l="1"/>
  <c r="B6"/>
  <c r="A18"/>
  <c r="A17"/>
  <c r="A20"/>
  <c r="A21"/>
  <c r="A23"/>
  <c r="A22"/>
  <c r="A14" l="1"/>
  <c r="A13"/>
  <c r="A12"/>
  <c r="A16"/>
  <c r="A15"/>
  <c r="A19"/>
</calcChain>
</file>

<file path=xl/comments1.xml><?xml version="1.0" encoding="utf-8"?>
<comments xmlns="http://schemas.openxmlformats.org/spreadsheetml/2006/main">
  <authors>
    <author>alucas</author>
  </authors>
  <commentList>
    <comment ref="Q5" authorId="0">
      <text>
        <r>
          <rPr>
            <b/>
            <sz val="8"/>
            <color indexed="81"/>
            <rFont val="Tahoma"/>
          </rPr>
          <t xml:space="preserve">Stanly County:
</t>
        </r>
        <r>
          <rPr>
            <sz val="8"/>
            <color indexed="81"/>
            <rFont val="Tahoma"/>
          </rPr>
          <t xml:space="preserve">
1  Agri-Civic Center
2  Airport
3  Animal Control
4  Board of Elections
5  Cooperative Extension
6  Criminal Justice Partnership 
7  Economic Development
8  Emergency Management/Safety
9  EMS
10  Environmental Health
11  Facilities Maintenance
12  Health Department
13  Historic Properties
14  Inspections
15  IT
16  Jail
17  Library
18  Pretrial Release Program
19  Planning
20  Register of Deeds
21  Road Naming
22  SCUSA
23  Sheriff's Office
24  Senior Services
25  Social Services
26  Soil &amp; Water Conservation
27 Tax Assessor
28  Tax Collector
29  Veteran Services 
30  Volunteer Fire
31  Utilities
32  911
33  Cooperative Ext. - 2010
</t>
        </r>
      </text>
    </comment>
  </commentList>
</comments>
</file>

<file path=xl/sharedStrings.xml><?xml version="1.0" encoding="utf-8"?>
<sst xmlns="http://schemas.openxmlformats.org/spreadsheetml/2006/main" count="578" uniqueCount="514">
  <si>
    <t>Monthly Performance Report</t>
  </si>
  <si>
    <t>Department</t>
  </si>
  <si>
    <t>Performance Measures</t>
  </si>
  <si>
    <t>Code</t>
  </si>
  <si>
    <t>Airport</t>
  </si>
  <si>
    <t>Board of Elections</t>
  </si>
  <si>
    <t>Cooperative Extension</t>
  </si>
  <si>
    <t xml:space="preserve">Criminal Justice Partnership </t>
  </si>
  <si>
    <t>Economic Development</t>
  </si>
  <si>
    <t>Health Department</t>
  </si>
  <si>
    <t>Jail</t>
  </si>
  <si>
    <t>Library</t>
  </si>
  <si>
    <t>Register of Deeds</t>
  </si>
  <si>
    <t>Sheriff's Office</t>
  </si>
  <si>
    <t>Social Services</t>
  </si>
  <si>
    <t>Soil Conservation</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</si>
  <si>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</si>
  <si>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</si>
  <si>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</si>
  <si>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</si>
  <si>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</si>
  <si>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</si>
  <si>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</si>
  <si>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</si>
  <si>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</si>
  <si>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</si>
  <si>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</si>
  <si>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</si>
  <si>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</si>
  <si>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</si>
  <si>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</si>
  <si>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</si>
  <si>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</si>
  <si>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</si>
  <si>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</si>
  <si>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</si>
  <si>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</si>
  <si>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</si>
  <si>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</si>
  <si>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</si>
  <si>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</si>
  <si>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</si>
  <si>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</si>
  <si>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</si>
  <si>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</si>
  <si>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</si>
  <si>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</si>
  <si>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</si>
  <si>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</si>
  <si>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</si>
  <si>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</si>
  <si>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New STD cases reported</t>
  </si>
  <si>
    <t># Cost share applications received</t>
  </si>
  <si>
    <t># EQIP applications received</t>
  </si>
  <si>
    <t># Work orders</t>
  </si>
  <si>
    <t># Active projects</t>
  </si>
  <si>
    <t># Calls to existing businesses</t>
  </si>
  <si>
    <t># New clients</t>
  </si>
  <si>
    <t>% Registered voters voting</t>
  </si>
  <si>
    <t>$ Cost per meal served</t>
  </si>
  <si>
    <t>% Reoccurence of maltreatment</t>
  </si>
  <si>
    <t># New HIV/AIDS cases reported</t>
  </si>
  <si>
    <t># Materials circulated main library</t>
  </si>
  <si>
    <t># Computer users</t>
  </si>
  <si>
    <t># Monthly patrons</t>
  </si>
  <si>
    <t># Tons soil saved</t>
  </si>
  <si>
    <t># Vital records issued</t>
  </si>
  <si>
    <t># Copies purchased</t>
  </si>
  <si>
    <t>% TANF processing rate</t>
  </si>
  <si>
    <t>% FAC Medicaid processing rate</t>
  </si>
  <si>
    <t>% Adult Medicaid processing rate</t>
  </si>
  <si>
    <t>% Food stamp processing accuracy rate</t>
  </si>
  <si>
    <t># CAD calls generated per staff hour</t>
  </si>
  <si>
    <t># Total CAD generated calls answered</t>
  </si>
  <si>
    <t>Road Naming</t>
  </si>
  <si>
    <t>Avg. total call time (min.)</t>
  </si>
  <si>
    <t>Avg. response time (min.)</t>
  </si>
  <si>
    <t>% Real property tax levy collected</t>
  </si>
  <si>
    <t>% Vehicle tax levy collected</t>
  </si>
  <si>
    <t>% Mainframe availability</t>
  </si>
  <si>
    <t>% Server availability</t>
  </si>
  <si>
    <t># Children daycare waiting list</t>
  </si>
  <si>
    <t>Unemployment rate (lag measure)</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</si>
  <si>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</si>
  <si>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</si>
  <si>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</si>
  <si>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</si>
  <si>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</si>
  <si>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</si>
  <si>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</si>
  <si>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</si>
  <si>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</si>
  <si>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</si>
  <si>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</si>
  <si>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</si>
  <si>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</si>
  <si>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</si>
  <si>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</si>
  <si>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</si>
  <si>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New jobs (county involved w/project)</t>
  </si>
  <si>
    <t>$ Cost per passenger</t>
  </si>
  <si>
    <t>$ Cost per vehicle mile</t>
  </si>
  <si>
    <t># Inmates booked per day</t>
  </si>
  <si>
    <t># Active garnishments</t>
  </si>
  <si>
    <t># Active bank attachments</t>
  </si>
  <si>
    <t>July</t>
  </si>
  <si>
    <t>Aug</t>
  </si>
  <si>
    <t>Sept</t>
  </si>
  <si>
    <t>rjl1</t>
  </si>
  <si>
    <t>rjl2</t>
  </si>
  <si>
    <t>rjl3</t>
  </si>
  <si>
    <t>rjl4</t>
  </si>
  <si>
    <t>rjl5</t>
  </si>
  <si>
    <t>rjl6</t>
  </si>
  <si>
    <t>rjl7</t>
  </si>
  <si>
    <t>rjl8</t>
  </si>
  <si>
    <t>rjl9</t>
  </si>
  <si>
    <t>rjl10</t>
  </si>
  <si>
    <t># Avg. calls for service per day</t>
  </si>
  <si>
    <t># Avg. work orders per day</t>
  </si>
  <si>
    <t>% Response rate for medical calls</t>
  </si>
  <si>
    <t># Medical calls - first responders</t>
  </si>
  <si>
    <t># Fire calls</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</si>
  <si>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</si>
  <si>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</si>
  <si>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</si>
  <si>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</si>
  <si>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</si>
  <si>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</si>
  <si>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</si>
  <si>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</si>
  <si>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</si>
  <si>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</si>
  <si>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</si>
  <si>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</si>
  <si>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</si>
  <si>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</si>
  <si>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</si>
  <si>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</si>
  <si>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</si>
  <si>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</si>
  <si>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</si>
  <si>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</si>
  <si>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</si>
  <si>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</si>
  <si>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</si>
  <si>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</si>
  <si>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</si>
  <si>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 Clients terminated (successful)</t>
  </si>
  <si>
    <t># Clients terminated (unsuccessful)</t>
  </si>
  <si>
    <t># Garnishments executed</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</si>
  <si>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</si>
  <si>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</si>
  <si>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</si>
  <si>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</si>
  <si>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</si>
  <si>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</si>
  <si>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</si>
  <si>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</si>
  <si>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</si>
  <si>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</si>
  <si>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</si>
  <si>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</si>
  <si>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</si>
  <si>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</si>
  <si>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</si>
  <si>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</si>
  <si>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</si>
  <si>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</si>
  <si>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</si>
  <si>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</si>
  <si>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</si>
  <si>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</si>
  <si>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</si>
  <si>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</si>
  <si>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</si>
  <si>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</si>
  <si>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</si>
  <si>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</si>
  <si>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</si>
  <si>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</si>
  <si>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</si>
  <si>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</si>
  <si>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</si>
  <si>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</si>
  <si>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</si>
  <si>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</si>
  <si>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</si>
  <si>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</si>
  <si>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</si>
  <si>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</si>
  <si>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</si>
  <si>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</si>
  <si>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</si>
  <si>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</si>
  <si>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</si>
  <si>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</si>
  <si>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</si>
  <si>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</si>
  <si>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</si>
  <si>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</si>
  <si>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</si>
  <si>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</si>
  <si>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</si>
  <si>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</si>
  <si>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</si>
  <si>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</si>
  <si>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</si>
  <si>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</si>
  <si>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</si>
  <si>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</si>
  <si>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</si>
  <si>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</si>
  <si>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Total VA clients served</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</si>
  <si>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</si>
  <si>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</si>
  <si>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</si>
  <si>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</si>
  <si>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</si>
  <si>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</si>
  <si>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</si>
  <si>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</si>
  <si>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</si>
  <si>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</si>
  <si>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</si>
  <si>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</si>
  <si>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</si>
  <si>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</si>
  <si>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</si>
  <si>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</si>
  <si>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</si>
  <si>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</si>
  <si>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</si>
  <si>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</si>
  <si>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</si>
  <si>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</si>
  <si>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</si>
  <si>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</si>
  <si>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</si>
  <si>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</si>
  <si>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</si>
  <si>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</si>
  <si>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</si>
  <si>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</si>
  <si>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</si>
  <si>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</si>
  <si>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</si>
  <si>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</si>
  <si>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</si>
  <si>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</si>
  <si>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</si>
  <si>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</si>
  <si>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</si>
  <si>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</si>
  <si>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</si>
  <si>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</si>
  <si>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Historic Properties</t>
  </si>
  <si>
    <t>Planning/Zoning</t>
  </si>
  <si>
    <t>Utilities</t>
  </si>
  <si>
    <t>SCUSA</t>
  </si>
  <si>
    <t>Emergency Management/Safety</t>
  </si>
  <si>
    <t>Animal Control</t>
  </si>
  <si>
    <t># Rabies cases</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</si>
  <si>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</si>
  <si>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</si>
  <si>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</si>
  <si>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</si>
  <si>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</si>
  <si>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</si>
  <si>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</si>
  <si>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</si>
  <si>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</si>
  <si>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</si>
  <si>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</si>
  <si>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</si>
  <si>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</si>
  <si>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</si>
  <si>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</si>
  <si>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</si>
  <si>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Visitors (general visitation)</t>
  </si>
  <si>
    <t># Research requests</t>
  </si>
  <si>
    <t># Public outreach programs</t>
  </si>
  <si>
    <t># Property designations</t>
  </si>
  <si>
    <t># School based tours</t>
  </si>
  <si>
    <t># Total calls for County</t>
  </si>
  <si>
    <t xml:space="preserve"># Plan reviews for fire code </t>
  </si>
  <si>
    <t># EM/Fire Investigation response</t>
  </si>
  <si>
    <t># Property damage claims</t>
  </si>
  <si>
    <t># Clients served (In Home Services)</t>
  </si>
  <si>
    <t># Clients served (Information &amp; Referral)</t>
  </si>
  <si>
    <t># Clients served (Meal Program)</t>
  </si>
  <si>
    <t># Clients served (Transportation)</t>
  </si>
  <si>
    <t># Clients served-duplicated count (Center Activities)</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</si>
  <si>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</si>
  <si>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</si>
  <si>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</si>
  <si>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</si>
  <si>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</si>
  <si>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</si>
  <si>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</si>
  <si>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</si>
  <si>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</si>
  <si>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</si>
  <si>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</si>
  <si>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</si>
  <si>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</si>
  <si>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</si>
  <si>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</si>
  <si>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</si>
  <si>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</si>
  <si>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</si>
  <si>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</si>
  <si>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</si>
  <si>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</si>
  <si>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</si>
  <si>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</si>
  <si>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</si>
  <si>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</si>
  <si>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</si>
  <si>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</si>
  <si>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</si>
  <si>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</si>
  <si>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</si>
  <si>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</si>
  <si>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</si>
  <si>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</si>
  <si>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</si>
  <si>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</si>
  <si>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</si>
  <si>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</si>
  <si>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</si>
  <si>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</si>
  <si>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</si>
  <si>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</si>
  <si>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</si>
  <si>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</si>
  <si>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</si>
  <si>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</si>
  <si>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</si>
  <si>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</si>
  <si>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</si>
  <si>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</si>
  <si>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</si>
  <si>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</si>
  <si>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</si>
  <si>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</si>
  <si>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</si>
  <si>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</si>
  <si>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</si>
  <si>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</si>
  <si>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</si>
  <si>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</si>
  <si>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</si>
  <si>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</si>
  <si>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</si>
  <si>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</si>
  <si>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</si>
  <si>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</si>
  <si>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</si>
  <si>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</si>
  <si>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</si>
  <si>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</si>
  <si>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</si>
  <si>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</si>
  <si>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</si>
  <si>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</si>
  <si>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</si>
  <si>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</si>
  <si>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</si>
  <si>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</si>
  <si>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index crime incidents</t>
  </si>
  <si>
    <t># Clients served by phone or written correspondence</t>
  </si>
  <si>
    <t># Pesticide applicators earning continuing educ. credits</t>
  </si>
  <si>
    <t># Referred to substance abuse treatment</t>
  </si>
  <si>
    <t xml:space="preserve"># Offender contacts </t>
  </si>
  <si>
    <t>% Re-arrested/new charges pending while in program</t>
  </si>
  <si>
    <t>Total # of clients served during quarter</t>
  </si>
  <si>
    <t>$ Total construction value (millions)</t>
  </si>
  <si>
    <t># Phosphorus waste reduced (pounds)</t>
  </si>
  <si>
    <t># Nitrogen waste reduced (pounds)</t>
  </si>
  <si>
    <t>Avg. response time -1st engine (minutes)</t>
  </si>
  <si>
    <t># Claims approved</t>
  </si>
  <si>
    <t>$ Back payments for claims approved</t>
  </si>
  <si>
    <t>$ Monthly payments for claims approved</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</si>
  <si>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</si>
  <si>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</si>
  <si>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</si>
  <si>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</si>
  <si>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</si>
  <si>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</si>
  <si>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</si>
  <si>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</si>
  <si>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</si>
  <si>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</si>
  <si>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</si>
  <si>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</si>
  <si>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</si>
  <si>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</si>
  <si>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</si>
  <si>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</si>
  <si>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</si>
  <si>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</si>
  <si>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</si>
  <si>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</si>
  <si>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</si>
  <si>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</si>
  <si>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</si>
  <si>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</si>
  <si>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M-41</t>
  </si>
  <si>
    <t>% Work First participation rate</t>
  </si>
  <si>
    <t># Livestock producers reporting inc. knowledge</t>
  </si>
  <si>
    <t># Livestock producers reporting inc. earnings/savings</t>
  </si>
  <si>
    <t># Field crop growers reporting inc. knowledge</t>
  </si>
  <si>
    <t># Field crop growers reporting inc. earnings/savings</t>
  </si>
  <si>
    <t># Horticulture participants reporting inc. knowledge</t>
  </si>
  <si>
    <t># Non face-to-face contacts</t>
  </si>
  <si>
    <t># Citizens reporting inc. knowledge of farm preservation</t>
  </si>
  <si>
    <t># Nutrition participants reporting inc. knowledge</t>
  </si>
  <si>
    <t># Life skills participants reporting inc. knowledge</t>
  </si>
  <si>
    <t># Participants reporting adoption of learned life skills</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</si>
  <si>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</si>
  <si>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</si>
  <si>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</si>
  <si>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</si>
  <si>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</si>
  <si>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</si>
  <si>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</si>
  <si>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</si>
  <si>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</si>
  <si>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</si>
  <si>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</si>
  <si>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</si>
  <si>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</si>
  <si>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</si>
  <si>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</si>
  <si>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</si>
  <si>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Hours school age education</t>
  </si>
  <si>
    <t># Total (district) stand-by</t>
  </si>
  <si>
    <t># Total deeds of trust indexed</t>
  </si>
  <si>
    <t># Total deeds indexed</t>
  </si>
  <si>
    <t># Field work orders processed per day</t>
  </si>
  <si>
    <t># Average visitors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</si>
  <si>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</si>
  <si>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</si>
  <si>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</si>
  <si>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</si>
  <si>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</si>
  <si>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</si>
  <si>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</si>
  <si>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</si>
  <si>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</si>
  <si>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</si>
  <si>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</si>
  <si>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</si>
  <si>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</si>
  <si>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</si>
  <si>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 General public tours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</si>
  <si>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</si>
  <si>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</si>
  <si>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</si>
  <si>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</si>
  <si>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</si>
  <si>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</si>
  <si>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</si>
  <si>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</si>
  <si>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</si>
  <si>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Pretrial Release Program</t>
  </si>
  <si>
    <t xml:space="preserve"># Assessed or interviewed </t>
  </si>
  <si>
    <t># Accepted into program</t>
  </si>
  <si>
    <t># Sucessfully terminated from program</t>
  </si>
  <si>
    <t># Total bed days avoided</t>
  </si>
  <si>
    <t xml:space="preserve"># Rearrested </t>
  </si>
  <si>
    <t># Failing to appear</t>
  </si>
  <si>
    <t>Assessment to sales ratio (real property)</t>
  </si>
  <si>
    <t># Hours spent at jail facility</t>
  </si>
  <si>
    <t>FY 09</t>
  </si>
  <si>
    <t>% of FY 09</t>
  </si>
  <si>
    <t>FY 091</t>
  </si>
  <si>
    <t>FY 092</t>
  </si>
  <si>
    <t>FY 093</t>
  </si>
  <si>
    <t>FY 094</t>
  </si>
  <si>
    <t>FY 095</t>
  </si>
  <si>
    <t>FY 096</t>
  </si>
  <si>
    <t>FY 097</t>
  </si>
  <si>
    <t>FY 098</t>
  </si>
  <si>
    <t>FY 099</t>
  </si>
  <si>
    <t>FY 0910</t>
  </si>
  <si>
    <t>FY 0911</t>
  </si>
  <si>
    <t>FY 0912</t>
  </si>
  <si>
    <t>FY 0913</t>
  </si>
  <si>
    <t>$ Transfer stamp fees</t>
  </si>
  <si>
    <t>Pretrial</t>
  </si>
  <si>
    <t>Approved</t>
  </si>
  <si>
    <t>rearrested</t>
  </si>
  <si>
    <t>% Rearrested</t>
  </si>
  <si>
    <t># Home health total admissions</t>
  </si>
  <si>
    <t xml:space="preserve"># Maintained or obtained employment </t>
  </si>
  <si>
    <t>$ NC debt set-off revenue</t>
  </si>
  <si>
    <t># Farmers inc. knowledge in sustainable agriculture</t>
  </si>
  <si>
    <t># Farmers adopting practices in sustainable ag</t>
  </si>
  <si>
    <t xml:space="preserve"># Participants inc. local food sales </t>
  </si>
  <si>
    <t># Participants inc. local food consumption</t>
  </si>
  <si>
    <t># Participants adopting safe food practices</t>
  </si>
  <si>
    <t># Participants inc. leadership skills</t>
  </si>
  <si>
    <t># Participants inc. life skills knowledge</t>
  </si>
  <si>
    <t># Participants adopting life skills</t>
  </si>
  <si>
    <t># Participants inc. knowledge in plant production</t>
  </si>
  <si>
    <t># Participants inc. knowledge in healthy food choices</t>
  </si>
  <si>
    <t># Work orders received</t>
  </si>
  <si>
    <t>$ In Rem foreclosures</t>
  </si>
  <si>
    <t>$ Escheat</t>
  </si>
  <si>
    <t>% Total levy collected</t>
  </si>
  <si>
    <t># Lost time worker's comp claims</t>
  </si>
  <si>
    <t># Total days lost time for worker's comp</t>
  </si>
</sst>
</file>

<file path=xl/styles.xml><?xml version="1.0" encoding="utf-8"?>
<styleSheet xmlns="http://schemas.openxmlformats.org/spreadsheetml/2006/main">
  <numFmts count="2">
    <numFmt numFmtId="164" formatCode="0.000"/>
    <numFmt numFmtId="165" formatCode="0.0%"/>
  </numFmts>
  <fonts count="21">
    <font>
      <sz val="10"/>
      <name val="Arial"/>
    </font>
    <font>
      <b/>
      <sz val="10"/>
      <name val="Arial"/>
      <family val="2"/>
    </font>
    <font>
      <sz val="10"/>
      <name val="Times New Roman"/>
      <family val="1"/>
    </font>
    <font>
      <b/>
      <sz val="10"/>
      <name val="Times New Roman"/>
      <family val="1"/>
    </font>
    <font>
      <b/>
      <sz val="18"/>
      <name val="Times New Roman"/>
      <family val="1"/>
    </font>
    <font>
      <b/>
      <sz val="14"/>
      <name val="Times New Roman"/>
      <family val="1"/>
    </font>
    <font>
      <b/>
      <sz val="12"/>
      <name val="Times New Roman"/>
      <family val="1"/>
    </font>
    <font>
      <sz val="8"/>
      <color indexed="81"/>
      <name val="Tahoma"/>
    </font>
    <font>
      <b/>
      <sz val="8"/>
      <color indexed="81"/>
      <name val="Tahoma"/>
    </font>
    <font>
      <sz val="8"/>
      <color indexed="17"/>
      <name val="Times New Roman"/>
      <family val="1"/>
    </font>
    <font>
      <sz val="8"/>
      <color indexed="12"/>
      <name val="Times New Roman"/>
      <family val="1"/>
    </font>
    <font>
      <sz val="8"/>
      <color indexed="20"/>
      <name val="Times New Roman"/>
      <family val="1"/>
    </font>
    <font>
      <sz val="8"/>
      <name val="Arial"/>
    </font>
    <font>
      <sz val="14"/>
      <name val="Times New Roman"/>
      <family val="1"/>
    </font>
    <font>
      <sz val="8"/>
      <name val="Times New Roman"/>
      <family val="1"/>
    </font>
    <font>
      <sz val="10"/>
      <name val="Arial"/>
      <family val="2"/>
    </font>
    <font>
      <b/>
      <sz val="11"/>
      <name val="Times New Roman"/>
      <family val="1"/>
    </font>
    <font>
      <sz val="11"/>
      <name val="Times New Roman"/>
      <family val="1"/>
    </font>
    <font>
      <sz val="9"/>
      <name val="Times New Roman"/>
      <family val="1"/>
    </font>
    <font>
      <sz val="8"/>
      <color rgb="FF00B050"/>
      <name val="Times New Roman"/>
      <family val="1"/>
    </font>
    <font>
      <sz val="8"/>
      <color rgb="FF0000FF"/>
      <name val="Times New Roman"/>
      <family val="1"/>
    </font>
  </fonts>
  <fills count="9">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style="double">
        <color indexed="64"/>
      </right>
      <top style="double">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double">
        <color indexed="64"/>
      </right>
      <top style="medium">
        <color indexed="64"/>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s>
  <cellStyleXfs count="1">
    <xf numFmtId="0" fontId="0" fillId="0" borderId="0"/>
  </cellStyleXfs>
  <cellXfs count="85">
    <xf numFmtId="0" fontId="0" fillId="0" borderId="0" xfId="0"/>
    <xf numFmtId="0" fontId="2" fillId="0" borderId="0" xfId="0" applyFont="1" applyAlignment="1">
      <alignment vertical="top"/>
    </xf>
    <xf numFmtId="0" fontId="2" fillId="2" borderId="0" xfId="0" applyFont="1" applyFill="1" applyAlignment="1">
      <alignment vertical="top"/>
    </xf>
    <xf numFmtId="0" fontId="4" fillId="3" borderId="0" xfId="0" applyFont="1" applyFill="1" applyAlignment="1">
      <alignment vertical="top"/>
    </xf>
    <xf numFmtId="0" fontId="2" fillId="3" borderId="0" xfId="0" applyFont="1" applyFill="1" applyAlignment="1">
      <alignment vertical="top"/>
    </xf>
    <xf numFmtId="0" fontId="5" fillId="3" borderId="0" xfId="0" applyFont="1" applyFill="1" applyAlignment="1">
      <alignment vertical="top"/>
    </xf>
    <xf numFmtId="0" fontId="6" fillId="3" borderId="0" xfId="0" applyFont="1" applyFill="1" applyAlignment="1">
      <alignment vertical="top"/>
    </xf>
    <xf numFmtId="0" fontId="6" fillId="3" borderId="1" xfId="0" applyFont="1" applyFill="1" applyBorder="1" applyAlignment="1">
      <alignment vertical="top"/>
    </xf>
    <xf numFmtId="0" fontId="3" fillId="3" borderId="2" xfId="0" applyFont="1" applyFill="1" applyBorder="1" applyAlignment="1">
      <alignment vertical="top"/>
    </xf>
    <xf numFmtId="0" fontId="2" fillId="3" borderId="2" xfId="0" applyFont="1" applyFill="1" applyBorder="1" applyAlignment="1">
      <alignment vertical="top"/>
    </xf>
    <xf numFmtId="0" fontId="1" fillId="5" borderId="0" xfId="0" applyFont="1" applyFill="1"/>
    <xf numFmtId="0" fontId="2" fillId="0" borderId="0" xfId="0" applyFont="1" applyFill="1" applyAlignment="1">
      <alignment vertical="top"/>
    </xf>
    <xf numFmtId="0" fontId="13" fillId="5" borderId="0" xfId="0" applyFont="1" applyFill="1" applyAlignment="1">
      <alignment vertical="top"/>
    </xf>
    <xf numFmtId="0" fontId="3" fillId="3" borderId="0" xfId="0" applyFont="1" applyFill="1" applyAlignment="1">
      <alignment horizontal="center" vertical="top"/>
    </xf>
    <xf numFmtId="0" fontId="2" fillId="3" borderId="3" xfId="0" applyFont="1" applyFill="1" applyBorder="1" applyAlignment="1">
      <alignment vertical="top"/>
    </xf>
    <xf numFmtId="0" fontId="1" fillId="5" borderId="0" xfId="0" applyFont="1" applyFill="1" applyAlignment="1">
      <alignment horizontal="center"/>
    </xf>
    <xf numFmtId="0" fontId="2" fillId="0" borderId="5" xfId="0" applyFont="1" applyBorder="1" applyAlignment="1">
      <alignment horizontal="left"/>
    </xf>
    <xf numFmtId="0" fontId="2" fillId="0" borderId="5" xfId="0" applyFont="1" applyFill="1" applyBorder="1" applyAlignment="1">
      <alignment horizontal="left"/>
    </xf>
    <xf numFmtId="0" fontId="0" fillId="0" borderId="0" xfId="0" applyFill="1"/>
    <xf numFmtId="0" fontId="0" fillId="0" borderId="0" xfId="0" applyFill="1" applyBorder="1"/>
    <xf numFmtId="0" fontId="2" fillId="4" borderId="6" xfId="0" applyFont="1" applyFill="1" applyBorder="1" applyAlignment="1" applyProtection="1">
      <alignment vertical="top"/>
      <protection locked="0"/>
    </xf>
    <xf numFmtId="0" fontId="1" fillId="0" borderId="0" xfId="0" applyFont="1"/>
    <xf numFmtId="0" fontId="0" fillId="0" borderId="0" xfId="0" applyAlignment="1">
      <alignment horizontal="center"/>
    </xf>
    <xf numFmtId="0" fontId="15"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5" fillId="0" borderId="0" xfId="0" applyFont="1" applyAlignment="1">
      <alignment horizontal="center"/>
    </xf>
    <xf numFmtId="0" fontId="1" fillId="0" borderId="0" xfId="0" applyFont="1" applyAlignment="1">
      <alignment horizontal="center"/>
    </xf>
    <xf numFmtId="0" fontId="16" fillId="5" borderId="7" xfId="0" applyFont="1" applyFill="1" applyBorder="1" applyAlignment="1">
      <alignment horizontal="center" vertical="top"/>
    </xf>
    <xf numFmtId="0" fontId="3" fillId="3" borderId="0" xfId="0" applyNumberFormat="1" applyFont="1" applyFill="1" applyBorder="1" applyAlignment="1" applyProtection="1">
      <alignment horizontal="center" vertical="top"/>
      <protection locked="0"/>
    </xf>
    <xf numFmtId="0" fontId="3" fillId="3" borderId="9" xfId="0" applyNumberFormat="1" applyFont="1" applyFill="1" applyBorder="1" applyAlignment="1" applyProtection="1">
      <alignment horizontal="center" vertical="top"/>
      <protection locked="0"/>
    </xf>
    <xf numFmtId="0" fontId="17" fillId="3" borderId="10" xfId="0" applyFont="1" applyFill="1" applyBorder="1" applyAlignment="1">
      <alignment vertical="top"/>
    </xf>
    <xf numFmtId="0" fontId="17" fillId="3" borderId="0" xfId="0" applyFont="1" applyFill="1" applyBorder="1" applyAlignment="1">
      <alignment vertical="top"/>
    </xf>
    <xf numFmtId="0" fontId="2" fillId="0" borderId="3" xfId="0" applyFont="1" applyBorder="1" applyAlignment="1">
      <alignment vertical="top"/>
    </xf>
    <xf numFmtId="164" fontId="0" fillId="0" borderId="0" xfId="0" applyNumberFormat="1" applyAlignment="1">
      <alignment horizontal="center"/>
    </xf>
    <xf numFmtId="2" fontId="0" fillId="0" borderId="0" xfId="0" applyNumberFormat="1" applyAlignment="1">
      <alignment horizontal="center"/>
    </xf>
    <xf numFmtId="0" fontId="15" fillId="0" borderId="0" xfId="0" applyFont="1" applyFill="1" applyAlignment="1">
      <alignment horizontal="center"/>
    </xf>
    <xf numFmtId="0" fontId="19" fillId="0" borderId="0" xfId="0" applyFont="1" applyFill="1"/>
    <xf numFmtId="0" fontId="9" fillId="0" borderId="0" xfId="0" applyFont="1" applyFill="1" applyBorder="1"/>
    <xf numFmtId="0" fontId="19" fillId="0" borderId="0" xfId="0" applyFont="1"/>
    <xf numFmtId="0" fontId="10" fillId="0" borderId="0" xfId="0" applyFont="1" applyFill="1" applyBorder="1"/>
    <xf numFmtId="0" fontId="10" fillId="0" borderId="0" xfId="0" applyFont="1" applyFill="1" applyBorder="1" applyAlignment="1">
      <alignment horizontal="left"/>
    </xf>
    <xf numFmtId="0" fontId="15" fillId="0" borderId="0" xfId="0" applyFont="1" applyFill="1" applyBorder="1"/>
    <xf numFmtId="0" fontId="15" fillId="0" borderId="0" xfId="0" applyFont="1" applyFill="1" applyAlignment="1">
      <alignment horizontal="left"/>
    </xf>
    <xf numFmtId="0" fontId="11" fillId="0" borderId="0" xfId="0" applyFont="1" applyFill="1" applyBorder="1"/>
    <xf numFmtId="0" fontId="14" fillId="0" borderId="0" xfId="0" applyFont="1" applyFill="1" applyBorder="1"/>
    <xf numFmtId="0" fontId="15" fillId="0" borderId="0" xfId="0" applyFont="1" applyFill="1"/>
    <xf numFmtId="0" fontId="18" fillId="0" borderId="0" xfId="0" applyFont="1"/>
    <xf numFmtId="0" fontId="18" fillId="0" borderId="0" xfId="0" applyFont="1" applyFill="1"/>
    <xf numFmtId="0" fontId="18" fillId="0" borderId="0" xfId="0" applyFont="1" applyFill="1" applyBorder="1"/>
    <xf numFmtId="0" fontId="18" fillId="0" borderId="0" xfId="0" applyFont="1" applyFill="1" applyBorder="1" applyAlignment="1">
      <alignment horizontal="left"/>
    </xf>
    <xf numFmtId="0" fontId="18" fillId="0" borderId="0" xfId="0" applyFont="1" applyBorder="1"/>
    <xf numFmtId="0" fontId="0" fillId="0" borderId="0" xfId="0" applyFont="1" applyFill="1"/>
    <xf numFmtId="3" fontId="0" fillId="0" borderId="0" xfId="0" applyNumberFormat="1"/>
    <xf numFmtId="3" fontId="1" fillId="0" borderId="0" xfId="0" applyNumberFormat="1" applyFont="1"/>
    <xf numFmtId="165" fontId="0" fillId="0" borderId="0" xfId="0" applyNumberFormat="1"/>
    <xf numFmtId="0" fontId="0" fillId="0" borderId="0" xfId="0" applyFont="1" applyAlignment="1">
      <alignment horizontal="center"/>
    </xf>
    <xf numFmtId="0" fontId="20" fillId="0" borderId="0" xfId="0" applyFont="1" applyFill="1" applyBorder="1"/>
    <xf numFmtId="0" fontId="0" fillId="0" borderId="0" xfId="0" applyFont="1" applyFill="1" applyBorder="1"/>
    <xf numFmtId="0" fontId="2" fillId="6" borderId="0" xfId="0" applyFont="1" applyFill="1" applyAlignment="1">
      <alignment vertical="top"/>
    </xf>
    <xf numFmtId="0" fontId="2" fillId="6" borderId="3" xfId="0" applyFont="1" applyFill="1" applyBorder="1" applyAlignment="1">
      <alignment vertical="top"/>
    </xf>
    <xf numFmtId="0" fontId="2" fillId="6" borderId="4" xfId="0" applyFont="1" applyFill="1" applyBorder="1" applyAlignment="1">
      <alignment vertical="top"/>
    </xf>
    <xf numFmtId="0" fontId="16" fillId="7" borderId="7" xfId="0" applyFont="1" applyFill="1" applyBorder="1" applyAlignment="1">
      <alignment horizontal="center" vertical="top"/>
    </xf>
    <xf numFmtId="0" fontId="16" fillId="7" borderId="8" xfId="0" applyFont="1" applyFill="1" applyBorder="1" applyAlignment="1">
      <alignment horizontal="center" vertical="top"/>
    </xf>
    <xf numFmtId="0" fontId="3" fillId="6" borderId="0" xfId="0" applyFont="1" applyFill="1" applyBorder="1" applyAlignment="1">
      <alignment horizontal="center" vertical="top"/>
    </xf>
    <xf numFmtId="0" fontId="3" fillId="6" borderId="9" xfId="0" applyFont="1" applyFill="1" applyBorder="1" applyAlignment="1">
      <alignment horizontal="center" vertical="top"/>
    </xf>
    <xf numFmtId="9" fontId="3" fillId="6" borderId="11" xfId="0" applyNumberFormat="1" applyFont="1" applyFill="1" applyBorder="1" applyAlignment="1">
      <alignment horizontal="center" vertical="top"/>
    </xf>
    <xf numFmtId="9" fontId="3" fillId="6" borderId="12" xfId="0" applyNumberFormat="1" applyFont="1" applyFill="1" applyBorder="1" applyAlignment="1">
      <alignment horizontal="center" vertical="top"/>
    </xf>
    <xf numFmtId="0" fontId="2" fillId="0" borderId="0" xfId="0" applyFont="1" applyFill="1"/>
    <xf numFmtId="0" fontId="2" fillId="0" borderId="0" xfId="0"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0" fontId="18" fillId="8" borderId="0" xfId="0" applyFont="1" applyFill="1" applyBorder="1"/>
    <xf numFmtId="0" fontId="0" fillId="8" borderId="0" xfId="0" applyFill="1" applyAlignment="1">
      <alignment horizontal="center"/>
    </xf>
    <xf numFmtId="0" fontId="0" fillId="8" borderId="0" xfId="0" applyFill="1"/>
    <xf numFmtId="0" fontId="18" fillId="8" borderId="0" xfId="0" applyFont="1" applyFill="1"/>
    <xf numFmtId="0" fontId="0" fillId="0" borderId="0" xfId="0" applyFill="1" applyAlignment="1">
      <alignment horizontal="center"/>
    </xf>
    <xf numFmtId="0" fontId="3" fillId="3" borderId="10" xfId="0" applyNumberFormat="1" applyFont="1" applyFill="1" applyBorder="1" applyAlignment="1">
      <alignment vertical="top"/>
    </xf>
    <xf numFmtId="0" fontId="3" fillId="3" borderId="0" xfId="0" applyNumberFormat="1" applyFont="1" applyFill="1" applyBorder="1" applyAlignment="1">
      <alignment vertical="top"/>
    </xf>
    <xf numFmtId="0" fontId="3" fillId="3" borderId="13" xfId="0" applyNumberFormat="1" applyFont="1" applyFill="1" applyBorder="1" applyAlignment="1">
      <alignment vertical="top"/>
    </xf>
    <xf numFmtId="0" fontId="3" fillId="3" borderId="9" xfId="0" applyNumberFormat="1" applyFont="1" applyFill="1" applyBorder="1" applyAlignment="1">
      <alignment vertical="top"/>
    </xf>
    <xf numFmtId="0" fontId="6" fillId="5"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219075</xdr:colOff>
      <xdr:row>0</xdr:row>
      <xdr:rowOff>9525</xdr:rowOff>
    </xdr:from>
    <xdr:to>
      <xdr:col>16</xdr:col>
      <xdr:colOff>695325</xdr:colOff>
      <xdr:row>1</xdr:row>
      <xdr:rowOff>228600</xdr:rowOff>
    </xdr:to>
    <xdr:pic>
      <xdr:nvPicPr>
        <xdr:cNvPr id="102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9858375" y="9525"/>
          <a:ext cx="476250"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37"/>
  <sheetViews>
    <sheetView workbookViewId="0">
      <selection activeCell="P26" sqref="P26"/>
    </sheetView>
  </sheetViews>
  <sheetFormatPr defaultRowHeight="12.75"/>
  <cols>
    <col min="1" max="1" width="5.5703125" customWidth="1"/>
    <col min="2" max="2" width="24.42578125" customWidth="1"/>
    <col min="3" max="3" width="9" customWidth="1"/>
  </cols>
  <sheetData>
    <row r="1" spans="1:15">
      <c r="A1" s="10" t="s">
        <v>3</v>
      </c>
      <c r="B1" s="10" t="s">
        <v>1</v>
      </c>
      <c r="C1" s="15" t="s">
        <v>22</v>
      </c>
      <c r="D1" s="15" t="s">
        <v>23</v>
      </c>
      <c r="E1" s="15" t="s">
        <v>24</v>
      </c>
      <c r="F1" s="15" t="s">
        <v>25</v>
      </c>
      <c r="G1" s="15" t="s">
        <v>26</v>
      </c>
      <c r="H1" s="15" t="s">
        <v>247</v>
      </c>
      <c r="I1" s="15" t="s">
        <v>248</v>
      </c>
      <c r="J1" s="15" t="s">
        <v>249</v>
      </c>
      <c r="K1" s="15" t="s">
        <v>250</v>
      </c>
      <c r="L1" s="15" t="s">
        <v>251</v>
      </c>
      <c r="M1" s="15" t="s">
        <v>306</v>
      </c>
      <c r="N1" s="15" t="s">
        <v>307</v>
      </c>
      <c r="O1" s="15" t="s">
        <v>308</v>
      </c>
    </row>
    <row r="2" spans="1:15" s="23" customFormat="1">
      <c r="A2" s="17">
        <v>1</v>
      </c>
      <c r="B2" s="39" t="s">
        <v>246</v>
      </c>
      <c r="C2" s="45" t="s">
        <v>263</v>
      </c>
      <c r="D2" s="38" t="s">
        <v>269</v>
      </c>
      <c r="E2" s="23" t="s">
        <v>270</v>
      </c>
      <c r="F2" s="38" t="s">
        <v>264</v>
      </c>
      <c r="G2" s="38"/>
    </row>
    <row r="3" spans="1:15">
      <c r="A3" s="16">
        <v>2</v>
      </c>
      <c r="B3" s="40" t="s">
        <v>4</v>
      </c>
      <c r="C3" t="s">
        <v>271</v>
      </c>
      <c r="D3" t="s">
        <v>274</v>
      </c>
      <c r="E3" t="s">
        <v>275</v>
      </c>
      <c r="F3" t="s">
        <v>272</v>
      </c>
      <c r="G3" t="s">
        <v>273</v>
      </c>
    </row>
    <row r="4" spans="1:15">
      <c r="A4" s="16">
        <v>3</v>
      </c>
      <c r="B4" s="59" t="s">
        <v>261</v>
      </c>
      <c r="C4" s="18" t="s">
        <v>86</v>
      </c>
      <c r="D4" s="18" t="s">
        <v>85</v>
      </c>
      <c r="E4" s="23" t="s">
        <v>309</v>
      </c>
      <c r="F4" s="44" t="s">
        <v>262</v>
      </c>
      <c r="G4" s="44" t="s">
        <v>364</v>
      </c>
    </row>
    <row r="5" spans="1:15">
      <c r="A5" s="16">
        <f>SUM(A4+1)</f>
        <v>4</v>
      </c>
      <c r="B5" s="42" t="s">
        <v>5</v>
      </c>
      <c r="C5" s="18" t="s">
        <v>27</v>
      </c>
      <c r="D5" s="18" t="s">
        <v>429</v>
      </c>
      <c r="E5" s="18" t="s">
        <v>430</v>
      </c>
      <c r="F5" s="18" t="s">
        <v>431</v>
      </c>
      <c r="G5" s="18" t="s">
        <v>28</v>
      </c>
      <c r="H5" s="18" t="s">
        <v>58</v>
      </c>
      <c r="I5" s="18" t="s">
        <v>432</v>
      </c>
      <c r="J5" s="18" t="s">
        <v>433</v>
      </c>
      <c r="K5" s="18"/>
      <c r="L5" s="18"/>
    </row>
    <row r="6" spans="1:15">
      <c r="A6" s="16">
        <f t="shared" ref="A6:A33" si="0">SUM(A5+1)</f>
        <v>5</v>
      </c>
      <c r="B6" s="46" t="s">
        <v>6</v>
      </c>
      <c r="C6" t="s">
        <v>410</v>
      </c>
      <c r="D6" t="s">
        <v>411</v>
      </c>
      <c r="E6" t="s">
        <v>372</v>
      </c>
      <c r="F6" s="18" t="s">
        <v>412</v>
      </c>
      <c r="G6" s="18" t="s">
        <v>413</v>
      </c>
      <c r="H6" t="s">
        <v>414</v>
      </c>
      <c r="I6" t="s">
        <v>417</v>
      </c>
      <c r="J6" t="s">
        <v>418</v>
      </c>
      <c r="K6" t="s">
        <v>419</v>
      </c>
      <c r="L6" t="s">
        <v>416</v>
      </c>
      <c r="M6" t="s">
        <v>415</v>
      </c>
    </row>
    <row r="7" spans="1:15">
      <c r="A7" s="16">
        <f t="shared" si="0"/>
        <v>6</v>
      </c>
      <c r="B7" s="46" t="s">
        <v>7</v>
      </c>
      <c r="C7" t="s">
        <v>376</v>
      </c>
      <c r="D7" t="s">
        <v>57</v>
      </c>
      <c r="E7" t="s">
        <v>149</v>
      </c>
      <c r="F7" t="s">
        <v>148</v>
      </c>
      <c r="G7" t="s">
        <v>373</v>
      </c>
      <c r="H7" t="s">
        <v>374</v>
      </c>
      <c r="I7" t="s">
        <v>496</v>
      </c>
      <c r="J7" t="s">
        <v>375</v>
      </c>
    </row>
    <row r="8" spans="1:15">
      <c r="A8" s="16">
        <f t="shared" si="0"/>
        <v>7</v>
      </c>
      <c r="B8" s="40" t="s">
        <v>8</v>
      </c>
      <c r="C8" s="18" t="s">
        <v>55</v>
      </c>
      <c r="D8" s="18" t="s">
        <v>56</v>
      </c>
      <c r="E8" s="18" t="s">
        <v>82</v>
      </c>
      <c r="F8" s="18" t="s">
        <v>99</v>
      </c>
      <c r="G8" s="18"/>
      <c r="H8" s="18"/>
      <c r="I8" s="18"/>
    </row>
    <row r="9" spans="1:15">
      <c r="A9" s="16">
        <f t="shared" si="0"/>
        <v>8</v>
      </c>
      <c r="B9" s="42" t="s">
        <v>260</v>
      </c>
      <c r="C9" s="18" t="s">
        <v>30</v>
      </c>
      <c r="D9" s="18" t="s">
        <v>285</v>
      </c>
      <c r="E9" s="18" t="s">
        <v>286</v>
      </c>
      <c r="F9" s="19" t="s">
        <v>214</v>
      </c>
      <c r="G9" s="19" t="s">
        <v>287</v>
      </c>
      <c r="H9" s="19" t="s">
        <v>512</v>
      </c>
      <c r="I9" s="19" t="s">
        <v>513</v>
      </c>
    </row>
    <row r="10" spans="1:15">
      <c r="A10" s="16">
        <f t="shared" si="0"/>
        <v>9</v>
      </c>
      <c r="B10" s="46" t="s">
        <v>29</v>
      </c>
      <c r="C10" s="18" t="s">
        <v>36</v>
      </c>
      <c r="D10" s="18" t="s">
        <v>75</v>
      </c>
      <c r="E10" s="18" t="s">
        <v>143</v>
      </c>
      <c r="F10" s="18" t="s">
        <v>76</v>
      </c>
      <c r="G10" s="18" t="s">
        <v>437</v>
      </c>
      <c r="H10" s="19" t="s">
        <v>402</v>
      </c>
      <c r="I10" s="19" t="s">
        <v>403</v>
      </c>
      <c r="J10" s="19" t="s">
        <v>404</v>
      </c>
      <c r="K10" s="19" t="s">
        <v>405</v>
      </c>
      <c r="L10" s="19" t="s">
        <v>406</v>
      </c>
      <c r="M10" s="19" t="s">
        <v>407</v>
      </c>
      <c r="N10" s="19" t="s">
        <v>408</v>
      </c>
    </row>
    <row r="11" spans="1:15">
      <c r="A11" s="16">
        <f t="shared" si="0"/>
        <v>10</v>
      </c>
      <c r="B11" s="47" t="s">
        <v>84</v>
      </c>
      <c r="C11" s="48" t="s">
        <v>310</v>
      </c>
      <c r="D11" s="44" t="s">
        <v>311</v>
      </c>
      <c r="E11" s="44" t="s">
        <v>312</v>
      </c>
      <c r="F11" s="44" t="s">
        <v>313</v>
      </c>
      <c r="G11" s="44" t="s">
        <v>314</v>
      </c>
      <c r="H11" s="44" t="s">
        <v>315</v>
      </c>
      <c r="I11" s="44" t="s">
        <v>316</v>
      </c>
      <c r="J11" s="44" t="s">
        <v>317</v>
      </c>
      <c r="K11" s="44" t="s">
        <v>318</v>
      </c>
    </row>
    <row r="12" spans="1:15">
      <c r="A12" s="16">
        <f t="shared" si="0"/>
        <v>11</v>
      </c>
      <c r="B12" s="40" t="s">
        <v>252</v>
      </c>
      <c r="C12" t="s">
        <v>54</v>
      </c>
      <c r="D12" t="s">
        <v>119</v>
      </c>
      <c r="E12" s="19" t="s">
        <v>293</v>
      </c>
      <c r="F12" s="60" t="s">
        <v>474</v>
      </c>
    </row>
    <row r="13" spans="1:15">
      <c r="A13" s="16">
        <f t="shared" si="0"/>
        <v>12</v>
      </c>
      <c r="B13" s="42" t="s">
        <v>9</v>
      </c>
      <c r="C13" s="48" t="s">
        <v>355</v>
      </c>
      <c r="D13" s="48" t="s">
        <v>356</v>
      </c>
      <c r="E13" s="48" t="s">
        <v>87</v>
      </c>
      <c r="F13" s="44" t="s">
        <v>61</v>
      </c>
      <c r="G13" s="48" t="s">
        <v>51</v>
      </c>
      <c r="H13" s="48" t="s">
        <v>357</v>
      </c>
      <c r="I13" s="48" t="s">
        <v>358</v>
      </c>
      <c r="J13" s="48" t="s">
        <v>359</v>
      </c>
      <c r="K13" s="23" t="s">
        <v>360</v>
      </c>
      <c r="L13" s="23" t="s">
        <v>361</v>
      </c>
      <c r="M13" s="23" t="s">
        <v>362</v>
      </c>
      <c r="N13" s="23" t="s">
        <v>495</v>
      </c>
      <c r="O13" s="23" t="s">
        <v>363</v>
      </c>
    </row>
    <row r="14" spans="1:15">
      <c r="A14" s="16">
        <f t="shared" si="0"/>
        <v>13</v>
      </c>
      <c r="B14" s="41" t="s">
        <v>256</v>
      </c>
      <c r="C14" s="18" t="s">
        <v>279</v>
      </c>
      <c r="D14" s="48" t="s">
        <v>441</v>
      </c>
      <c r="E14" s="18" t="s">
        <v>280</v>
      </c>
      <c r="F14" s="18" t="s">
        <v>281</v>
      </c>
      <c r="G14" s="18" t="s">
        <v>282</v>
      </c>
      <c r="H14" s="19" t="s">
        <v>456</v>
      </c>
      <c r="I14" s="19" t="s">
        <v>283</v>
      </c>
    </row>
    <row r="15" spans="1:15">
      <c r="A15" s="16">
        <f t="shared" si="0"/>
        <v>14</v>
      </c>
      <c r="B15" s="42" t="s">
        <v>253</v>
      </c>
      <c r="C15" t="s">
        <v>88</v>
      </c>
      <c r="D15" t="s">
        <v>89</v>
      </c>
      <c r="E15" t="s">
        <v>90</v>
      </c>
      <c r="F15" t="s">
        <v>91</v>
      </c>
      <c r="G15" t="s">
        <v>92</v>
      </c>
      <c r="H15" t="s">
        <v>93</v>
      </c>
      <c r="I15" t="s">
        <v>94</v>
      </c>
      <c r="J15" t="s">
        <v>377</v>
      </c>
      <c r="K15" t="s">
        <v>95</v>
      </c>
      <c r="L15" t="s">
        <v>265</v>
      </c>
    </row>
    <row r="16" spans="1:15">
      <c r="A16" s="16">
        <f t="shared" si="0"/>
        <v>15</v>
      </c>
      <c r="B16" s="40" t="s">
        <v>255</v>
      </c>
      <c r="C16" s="18" t="s">
        <v>79</v>
      </c>
      <c r="D16" s="18" t="s">
        <v>80</v>
      </c>
      <c r="E16" s="18" t="s">
        <v>304</v>
      </c>
      <c r="F16" s="18" t="s">
        <v>305</v>
      </c>
      <c r="G16" s="48" t="s">
        <v>434</v>
      </c>
      <c r="H16" s="48" t="s">
        <v>508</v>
      </c>
      <c r="I16" s="18"/>
    </row>
    <row r="17" spans="1:13">
      <c r="A17" s="16">
        <f t="shared" si="0"/>
        <v>16</v>
      </c>
      <c r="B17" s="42" t="s">
        <v>10</v>
      </c>
      <c r="C17" s="18" t="s">
        <v>43</v>
      </c>
      <c r="D17" s="18" t="s">
        <v>44</v>
      </c>
      <c r="E17" s="18" t="s">
        <v>31</v>
      </c>
      <c r="F17" s="18" t="s">
        <v>102</v>
      </c>
      <c r="G17" s="18" t="s">
        <v>32</v>
      </c>
      <c r="H17" s="54" t="s">
        <v>465</v>
      </c>
      <c r="I17" s="18"/>
    </row>
    <row r="18" spans="1:13">
      <c r="A18" s="16">
        <f t="shared" si="0"/>
        <v>17</v>
      </c>
      <c r="B18" s="40" t="s">
        <v>11</v>
      </c>
      <c r="C18" s="18" t="s">
        <v>266</v>
      </c>
      <c r="D18" s="18" t="s">
        <v>62</v>
      </c>
      <c r="E18" s="18" t="s">
        <v>448</v>
      </c>
      <c r="F18" s="18" t="s">
        <v>63</v>
      </c>
      <c r="G18" s="18" t="s">
        <v>64</v>
      </c>
      <c r="H18" s="18" t="s">
        <v>294</v>
      </c>
      <c r="I18" s="18" t="s">
        <v>295</v>
      </c>
      <c r="J18" s="18" t="s">
        <v>296</v>
      </c>
      <c r="K18" s="18" t="s">
        <v>297</v>
      </c>
    </row>
    <row r="19" spans="1:13">
      <c r="A19" s="16">
        <v>18</v>
      </c>
      <c r="B19" s="40" t="s">
        <v>466</v>
      </c>
      <c r="C19" s="18" t="s">
        <v>467</v>
      </c>
      <c r="D19" s="18" t="s">
        <v>468</v>
      </c>
      <c r="E19" s="19" t="s">
        <v>469</v>
      </c>
      <c r="F19" s="19" t="s">
        <v>471</v>
      </c>
      <c r="G19" s="44" t="s">
        <v>494</v>
      </c>
      <c r="H19" s="19" t="s">
        <v>472</v>
      </c>
      <c r="I19" s="19" t="s">
        <v>470</v>
      </c>
      <c r="J19" s="60"/>
      <c r="K19" s="18"/>
    </row>
    <row r="20" spans="1:13">
      <c r="A20" s="16">
        <v>19</v>
      </c>
      <c r="B20" s="42" t="s">
        <v>257</v>
      </c>
      <c r="C20" s="18" t="s">
        <v>144</v>
      </c>
      <c r="D20" s="18" t="s">
        <v>145</v>
      </c>
      <c r="E20" s="18" t="s">
        <v>451</v>
      </c>
      <c r="F20" s="18" t="s">
        <v>276</v>
      </c>
      <c r="G20" s="18" t="s">
        <v>146</v>
      </c>
      <c r="H20" s="18" t="s">
        <v>147</v>
      </c>
      <c r="I20" s="18" t="s">
        <v>267</v>
      </c>
      <c r="J20" s="18" t="s">
        <v>268</v>
      </c>
      <c r="K20" s="18" t="s">
        <v>277</v>
      </c>
      <c r="L20" s="18" t="s">
        <v>278</v>
      </c>
      <c r="M20" s="18" t="s">
        <v>459</v>
      </c>
    </row>
    <row r="21" spans="1:13">
      <c r="A21" s="16">
        <v>20</v>
      </c>
      <c r="B21" s="42" t="s">
        <v>12</v>
      </c>
      <c r="C21" s="18" t="s">
        <v>438</v>
      </c>
      <c r="D21" s="18" t="s">
        <v>439</v>
      </c>
      <c r="E21" s="18" t="s">
        <v>66</v>
      </c>
      <c r="F21" s="18" t="s">
        <v>67</v>
      </c>
      <c r="G21" s="19" t="s">
        <v>460</v>
      </c>
      <c r="H21" s="19" t="s">
        <v>442</v>
      </c>
      <c r="I21" s="19" t="s">
        <v>490</v>
      </c>
    </row>
    <row r="22" spans="1:13">
      <c r="A22" s="16">
        <v>21</v>
      </c>
      <c r="B22" s="46" t="s">
        <v>74</v>
      </c>
      <c r="C22" s="18" t="s">
        <v>461</v>
      </c>
      <c r="D22" s="18" t="s">
        <v>462</v>
      </c>
      <c r="E22" s="19" t="s">
        <v>463</v>
      </c>
      <c r="F22" s="19" t="s">
        <v>464</v>
      </c>
      <c r="G22" s="19"/>
      <c r="H22" s="19"/>
      <c r="I22" s="19"/>
      <c r="J22" s="19"/>
    </row>
    <row r="23" spans="1:13">
      <c r="A23" s="16">
        <f t="shared" si="0"/>
        <v>22</v>
      </c>
      <c r="B23" s="42" t="s">
        <v>259</v>
      </c>
      <c r="C23" s="18" t="s">
        <v>46</v>
      </c>
      <c r="D23" s="18" t="s">
        <v>47</v>
      </c>
      <c r="E23" s="18" t="s">
        <v>50</v>
      </c>
      <c r="F23" s="18" t="s">
        <v>48</v>
      </c>
      <c r="G23" s="18" t="s">
        <v>49</v>
      </c>
      <c r="H23" s="19" t="s">
        <v>100</v>
      </c>
      <c r="I23" s="19" t="s">
        <v>101</v>
      </c>
    </row>
    <row r="24" spans="1:13">
      <c r="A24" s="16">
        <f t="shared" si="0"/>
        <v>23</v>
      </c>
      <c r="B24" s="42" t="s">
        <v>13</v>
      </c>
      <c r="C24" s="18" t="s">
        <v>36</v>
      </c>
      <c r="D24" s="48" t="s">
        <v>370</v>
      </c>
      <c r="E24" s="48" t="s">
        <v>368</v>
      </c>
      <c r="F24" s="48" t="s">
        <v>369</v>
      </c>
      <c r="G24" s="54" t="s">
        <v>365</v>
      </c>
      <c r="H24" s="48" t="s">
        <v>367</v>
      </c>
      <c r="I24" s="18" t="s">
        <v>96</v>
      </c>
      <c r="J24" s="18" t="s">
        <v>97</v>
      </c>
      <c r="K24" s="18" t="s">
        <v>98</v>
      </c>
      <c r="L24" s="18" t="s">
        <v>118</v>
      </c>
    </row>
    <row r="25" spans="1:13">
      <c r="A25" s="16">
        <f t="shared" si="0"/>
        <v>24</v>
      </c>
      <c r="B25" s="42" t="s">
        <v>254</v>
      </c>
      <c r="C25" t="s">
        <v>290</v>
      </c>
      <c r="D25" t="s">
        <v>288</v>
      </c>
      <c r="E25" t="s">
        <v>289</v>
      </c>
      <c r="F25" s="18" t="s">
        <v>291</v>
      </c>
      <c r="G25" s="19" t="s">
        <v>59</v>
      </c>
      <c r="H25" s="19" t="s">
        <v>292</v>
      </c>
    </row>
    <row r="26" spans="1:13">
      <c r="A26" s="16">
        <f t="shared" si="0"/>
        <v>25</v>
      </c>
      <c r="B26" s="42" t="s">
        <v>14</v>
      </c>
      <c r="C26" s="18" t="s">
        <v>302</v>
      </c>
      <c r="D26" s="18" t="s">
        <v>303</v>
      </c>
      <c r="E26" s="18" t="s">
        <v>60</v>
      </c>
      <c r="F26" s="18" t="s">
        <v>409</v>
      </c>
      <c r="G26" s="18" t="s">
        <v>449</v>
      </c>
      <c r="H26" s="18" t="s">
        <v>71</v>
      </c>
      <c r="I26" s="18" t="s">
        <v>68</v>
      </c>
      <c r="J26" s="18" t="s">
        <v>69</v>
      </c>
      <c r="K26" s="18" t="s">
        <v>70</v>
      </c>
      <c r="L26" s="18" t="s">
        <v>81</v>
      </c>
    </row>
    <row r="27" spans="1:13">
      <c r="A27" s="16">
        <f t="shared" si="0"/>
        <v>26</v>
      </c>
      <c r="B27" s="46" t="s">
        <v>15</v>
      </c>
      <c r="C27" s="18" t="s">
        <v>52</v>
      </c>
      <c r="D27" s="18" t="s">
        <v>53</v>
      </c>
      <c r="E27" s="18" t="s">
        <v>65</v>
      </c>
      <c r="F27" s="18" t="s">
        <v>379</v>
      </c>
      <c r="G27" s="18" t="s">
        <v>378</v>
      </c>
      <c r="H27" s="18" t="s">
        <v>436</v>
      </c>
      <c r="I27" s="18"/>
    </row>
    <row r="28" spans="1:13">
      <c r="A28" s="16">
        <f t="shared" si="0"/>
        <v>27</v>
      </c>
      <c r="B28" s="42" t="s">
        <v>16</v>
      </c>
      <c r="C28" s="18" t="s">
        <v>34</v>
      </c>
      <c r="D28" s="18" t="s">
        <v>35</v>
      </c>
      <c r="E28" s="18" t="s">
        <v>33</v>
      </c>
      <c r="F28" s="18" t="s">
        <v>473</v>
      </c>
      <c r="G28" s="18" t="s">
        <v>427</v>
      </c>
      <c r="H28" s="18" t="s">
        <v>428</v>
      </c>
    </row>
    <row r="29" spans="1:13">
      <c r="A29" s="16">
        <f t="shared" si="0"/>
        <v>28</v>
      </c>
      <c r="B29" s="42" t="s">
        <v>17</v>
      </c>
      <c r="C29" s="18" t="s">
        <v>103</v>
      </c>
      <c r="D29" s="18" t="s">
        <v>150</v>
      </c>
      <c r="E29" s="18" t="s">
        <v>104</v>
      </c>
      <c r="F29" s="18" t="s">
        <v>77</v>
      </c>
      <c r="G29" s="18" t="s">
        <v>78</v>
      </c>
      <c r="H29" s="18" t="s">
        <v>511</v>
      </c>
      <c r="I29" s="18" t="s">
        <v>509</v>
      </c>
      <c r="J29" s="19" t="s">
        <v>497</v>
      </c>
      <c r="K29" s="19" t="s">
        <v>510</v>
      </c>
    </row>
    <row r="30" spans="1:13">
      <c r="A30" s="16">
        <f t="shared" si="0"/>
        <v>29</v>
      </c>
      <c r="B30" s="40" t="s">
        <v>211</v>
      </c>
      <c r="C30" s="18" t="s">
        <v>212</v>
      </c>
      <c r="D30" s="18" t="s">
        <v>371</v>
      </c>
      <c r="E30" s="18" t="s">
        <v>213</v>
      </c>
      <c r="F30" s="19" t="s">
        <v>435</v>
      </c>
      <c r="G30" s="19" t="s">
        <v>381</v>
      </c>
      <c r="H30" s="19" t="s">
        <v>382</v>
      </c>
      <c r="I30" s="19" t="s">
        <v>383</v>
      </c>
      <c r="J30" s="19" t="s">
        <v>450</v>
      </c>
    </row>
    <row r="31" spans="1:13">
      <c r="A31" s="16">
        <f t="shared" si="0"/>
        <v>30</v>
      </c>
      <c r="B31" s="40" t="s">
        <v>18</v>
      </c>
      <c r="C31" s="18" t="s">
        <v>284</v>
      </c>
      <c r="D31" s="18" t="s">
        <v>122</v>
      </c>
      <c r="E31" s="18" t="s">
        <v>380</v>
      </c>
      <c r="F31" s="18" t="s">
        <v>121</v>
      </c>
      <c r="G31" s="19" t="s">
        <v>120</v>
      </c>
      <c r="H31" s="18"/>
      <c r="I31" s="18"/>
    </row>
    <row r="32" spans="1:13">
      <c r="A32" s="16">
        <f t="shared" si="0"/>
        <v>31</v>
      </c>
      <c r="B32" s="47" t="s">
        <v>258</v>
      </c>
      <c r="C32" s="18" t="s">
        <v>298</v>
      </c>
      <c r="D32" s="18" t="s">
        <v>452</v>
      </c>
      <c r="E32" s="18" t="s">
        <v>299</v>
      </c>
      <c r="F32" s="19" t="s">
        <v>440</v>
      </c>
      <c r="G32" s="19" t="s">
        <v>301</v>
      </c>
      <c r="H32" s="19" t="s">
        <v>300</v>
      </c>
      <c r="I32" s="18"/>
    </row>
    <row r="33" spans="1:13">
      <c r="A33" s="16">
        <f t="shared" si="0"/>
        <v>32</v>
      </c>
      <c r="B33" s="43">
        <v>911</v>
      </c>
      <c r="C33" s="70" t="s">
        <v>73</v>
      </c>
      <c r="D33" s="70" t="s">
        <v>457</v>
      </c>
      <c r="E33" s="70" t="s">
        <v>458</v>
      </c>
      <c r="F33" s="70" t="s">
        <v>83</v>
      </c>
      <c r="G33" s="71" t="s">
        <v>72</v>
      </c>
      <c r="H33" s="70"/>
      <c r="I33" s="70"/>
      <c r="J33" s="72"/>
      <c r="K33" s="72"/>
    </row>
    <row r="34" spans="1:13">
      <c r="A34" s="16">
        <v>33</v>
      </c>
      <c r="B34" s="46" t="s">
        <v>6</v>
      </c>
      <c r="C34" s="72" t="s">
        <v>498</v>
      </c>
      <c r="D34" s="72" t="s">
        <v>499</v>
      </c>
      <c r="E34" s="72" t="s">
        <v>500</v>
      </c>
      <c r="F34" s="72" t="s">
        <v>501</v>
      </c>
      <c r="G34" s="72" t="s">
        <v>502</v>
      </c>
      <c r="H34" s="72" t="s">
        <v>503</v>
      </c>
      <c r="I34" s="72" t="s">
        <v>504</v>
      </c>
      <c r="J34" s="72" t="s">
        <v>505</v>
      </c>
      <c r="K34" s="72" t="s">
        <v>506</v>
      </c>
      <c r="L34" s="72" t="s">
        <v>507</v>
      </c>
      <c r="M34" s="72" t="s">
        <v>415</v>
      </c>
    </row>
    <row r="35" spans="1:13">
      <c r="A35" s="72"/>
      <c r="B35" s="72"/>
      <c r="C35" s="72"/>
      <c r="D35" s="72"/>
      <c r="E35" s="72"/>
      <c r="F35" s="72"/>
      <c r="G35" s="72"/>
      <c r="H35" s="72"/>
      <c r="I35" s="72"/>
      <c r="J35" s="72"/>
      <c r="K35" s="72"/>
    </row>
    <row r="37" spans="1:13">
      <c r="K37" s="23" t="s">
        <v>366</v>
      </c>
    </row>
  </sheetData>
  <phoneticPr fontId="12"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KK658"/>
  <sheetViews>
    <sheetView topLeftCell="EK1" workbookViewId="0">
      <selection activeCell="EQ40" sqref="EQ40"/>
    </sheetView>
  </sheetViews>
  <sheetFormatPr defaultRowHeight="12.75"/>
  <cols>
    <col min="1" max="1" width="6.28515625" customWidth="1"/>
    <col min="2" max="2" width="23.42578125" customWidth="1"/>
    <col min="4" max="4" width="8.85546875" customWidth="1"/>
    <col min="5" max="5" width="8.7109375" customWidth="1"/>
    <col min="7" max="7" width="8.140625" customWidth="1"/>
    <col min="8" max="8" width="7.140625" customWidth="1"/>
    <col min="9" max="9" width="9.5703125" customWidth="1"/>
    <col min="10" max="10" width="11.85546875" customWidth="1"/>
    <col min="11" max="15" width="12.5703125" customWidth="1"/>
    <col min="16" max="17" width="7.85546875" customWidth="1"/>
  </cols>
  <sheetData>
    <row r="1" spans="1:297">
      <c r="A1" s="21" t="s">
        <v>3</v>
      </c>
      <c r="B1" s="21" t="s">
        <v>1</v>
      </c>
      <c r="C1" s="21" t="s">
        <v>108</v>
      </c>
      <c r="D1" s="21" t="s">
        <v>109</v>
      </c>
      <c r="E1" s="21" t="s">
        <v>110</v>
      </c>
      <c r="F1" s="21" t="s">
        <v>111</v>
      </c>
      <c r="G1" s="21" t="s">
        <v>112</v>
      </c>
      <c r="H1" s="21" t="s">
        <v>113</v>
      </c>
      <c r="I1" s="21" t="s">
        <v>114</v>
      </c>
      <c r="J1" s="21" t="s">
        <v>115</v>
      </c>
      <c r="K1" s="21" t="s">
        <v>116</v>
      </c>
      <c r="L1" s="21" t="s">
        <v>117</v>
      </c>
      <c r="M1" s="21" t="s">
        <v>319</v>
      </c>
      <c r="N1" s="21" t="s">
        <v>320</v>
      </c>
      <c r="O1" s="21" t="s">
        <v>321</v>
      </c>
      <c r="P1" s="21" t="s">
        <v>123</v>
      </c>
      <c r="Q1" s="21" t="s">
        <v>124</v>
      </c>
      <c r="R1" s="21" t="s">
        <v>125</v>
      </c>
      <c r="S1" s="21" t="s">
        <v>126</v>
      </c>
      <c r="T1" s="21" t="s">
        <v>127</v>
      </c>
      <c r="U1" s="21" t="s">
        <v>128</v>
      </c>
      <c r="V1" s="21" t="s">
        <v>129</v>
      </c>
      <c r="W1" s="21" t="s">
        <v>130</v>
      </c>
      <c r="X1" s="21" t="s">
        <v>131</v>
      </c>
      <c r="Y1" s="21" t="s">
        <v>132</v>
      </c>
      <c r="Z1" s="21" t="s">
        <v>322</v>
      </c>
      <c r="AA1" s="21" t="s">
        <v>323</v>
      </c>
      <c r="AB1" s="21" t="s">
        <v>324</v>
      </c>
      <c r="AC1" s="21" t="s">
        <v>133</v>
      </c>
      <c r="AD1" s="21" t="s">
        <v>134</v>
      </c>
      <c r="AE1" s="21" t="s">
        <v>135</v>
      </c>
      <c r="AF1" s="21" t="s">
        <v>136</v>
      </c>
      <c r="AG1" s="21" t="s">
        <v>137</v>
      </c>
      <c r="AH1" s="21" t="s">
        <v>138</v>
      </c>
      <c r="AI1" s="21" t="s">
        <v>139</v>
      </c>
      <c r="AJ1" s="21" t="s">
        <v>140</v>
      </c>
      <c r="AK1" s="21" t="s">
        <v>141</v>
      </c>
      <c r="AL1" s="21" t="s">
        <v>142</v>
      </c>
      <c r="AM1" s="21" t="s">
        <v>325</v>
      </c>
      <c r="AN1" s="21" t="s">
        <v>326</v>
      </c>
      <c r="AO1" s="21" t="s">
        <v>327</v>
      </c>
      <c r="AP1" s="21" t="s">
        <v>151</v>
      </c>
      <c r="AQ1" s="21" t="s">
        <v>152</v>
      </c>
      <c r="AR1" s="21" t="s">
        <v>153</v>
      </c>
      <c r="AS1" s="21" t="s">
        <v>154</v>
      </c>
      <c r="AT1" s="21" t="s">
        <v>155</v>
      </c>
      <c r="AU1" s="21" t="s">
        <v>156</v>
      </c>
      <c r="AV1" s="21" t="s">
        <v>157</v>
      </c>
      <c r="AW1" s="21" t="s">
        <v>158</v>
      </c>
      <c r="AX1" s="21" t="s">
        <v>159</v>
      </c>
      <c r="AY1" s="21" t="s">
        <v>160</v>
      </c>
      <c r="AZ1" s="21" t="s">
        <v>328</v>
      </c>
      <c r="BA1" s="21" t="s">
        <v>329</v>
      </c>
      <c r="BB1" s="21" t="s">
        <v>330</v>
      </c>
      <c r="BC1" s="21" t="s">
        <v>161</v>
      </c>
      <c r="BD1" s="21" t="s">
        <v>162</v>
      </c>
      <c r="BE1" s="21" t="s">
        <v>163</v>
      </c>
      <c r="BF1" s="21" t="s">
        <v>164</v>
      </c>
      <c r="BG1" s="21" t="s">
        <v>165</v>
      </c>
      <c r="BH1" s="21" t="s">
        <v>166</v>
      </c>
      <c r="BI1" s="21" t="s">
        <v>167</v>
      </c>
      <c r="BJ1" s="21" t="s">
        <v>168</v>
      </c>
      <c r="BK1" s="21" t="s">
        <v>169</v>
      </c>
      <c r="BL1" s="21" t="s">
        <v>170</v>
      </c>
      <c r="BM1" s="21" t="s">
        <v>331</v>
      </c>
      <c r="BN1" s="21" t="s">
        <v>332</v>
      </c>
      <c r="BO1" s="21" t="s">
        <v>333</v>
      </c>
      <c r="BP1" s="21" t="s">
        <v>171</v>
      </c>
      <c r="BQ1" s="21" t="s">
        <v>172</v>
      </c>
      <c r="BR1" s="21" t="s">
        <v>173</v>
      </c>
      <c r="BS1" s="21" t="s">
        <v>174</v>
      </c>
      <c r="BT1" s="21" t="s">
        <v>175</v>
      </c>
      <c r="BU1" s="21" t="s">
        <v>176</v>
      </c>
      <c r="BV1" s="21" t="s">
        <v>177</v>
      </c>
      <c r="BW1" s="21" t="s">
        <v>178</v>
      </c>
      <c r="BX1" s="21" t="s">
        <v>179</v>
      </c>
      <c r="BY1" s="21" t="s">
        <v>180</v>
      </c>
      <c r="BZ1" s="21" t="s">
        <v>334</v>
      </c>
      <c r="CA1" s="21" t="s">
        <v>335</v>
      </c>
      <c r="CB1" s="21" t="s">
        <v>336</v>
      </c>
      <c r="CC1" s="21" t="s">
        <v>181</v>
      </c>
      <c r="CD1" s="21" t="s">
        <v>182</v>
      </c>
      <c r="CE1" s="21" t="s">
        <v>183</v>
      </c>
      <c r="CF1" s="21" t="s">
        <v>184</v>
      </c>
      <c r="CG1" s="21" t="s">
        <v>185</v>
      </c>
      <c r="CH1" s="21" t="s">
        <v>186</v>
      </c>
      <c r="CI1" s="21" t="s">
        <v>187</v>
      </c>
      <c r="CJ1" s="21" t="s">
        <v>188</v>
      </c>
      <c r="CK1" s="21" t="s">
        <v>189</v>
      </c>
      <c r="CL1" s="21" t="s">
        <v>190</v>
      </c>
      <c r="CM1" s="21" t="s">
        <v>337</v>
      </c>
      <c r="CN1" s="21" t="s">
        <v>338</v>
      </c>
      <c r="CO1" s="21" t="s">
        <v>339</v>
      </c>
      <c r="CP1" s="21" t="s">
        <v>191</v>
      </c>
      <c r="CQ1" s="21" t="s">
        <v>192</v>
      </c>
      <c r="CR1" s="21" t="s">
        <v>193</v>
      </c>
      <c r="CS1" s="21" t="s">
        <v>194</v>
      </c>
      <c r="CT1" s="21" t="s">
        <v>195</v>
      </c>
      <c r="CU1" s="21" t="s">
        <v>196</v>
      </c>
      <c r="CV1" s="21" t="s">
        <v>197</v>
      </c>
      <c r="CW1" s="21" t="s">
        <v>198</v>
      </c>
      <c r="CX1" s="21" t="s">
        <v>199</v>
      </c>
      <c r="CY1" s="21" t="s">
        <v>200</v>
      </c>
      <c r="CZ1" s="21" t="s">
        <v>340</v>
      </c>
      <c r="DA1" s="21" t="s">
        <v>341</v>
      </c>
      <c r="DB1" s="21" t="s">
        <v>342</v>
      </c>
      <c r="DC1" s="21" t="s">
        <v>201</v>
      </c>
      <c r="DD1" s="21" t="s">
        <v>202</v>
      </c>
      <c r="DE1" s="21" t="s">
        <v>203</v>
      </c>
      <c r="DF1" s="21" t="s">
        <v>204</v>
      </c>
      <c r="DG1" s="21" t="s">
        <v>205</v>
      </c>
      <c r="DH1" s="21" t="s">
        <v>206</v>
      </c>
      <c r="DI1" s="21" t="s">
        <v>207</v>
      </c>
      <c r="DJ1" s="21" t="s">
        <v>208</v>
      </c>
      <c r="DK1" s="21" t="s">
        <v>209</v>
      </c>
      <c r="DL1" s="21" t="s">
        <v>210</v>
      </c>
      <c r="DM1" s="21" t="s">
        <v>343</v>
      </c>
      <c r="DN1" s="21" t="s">
        <v>344</v>
      </c>
      <c r="DO1" s="21" t="s">
        <v>345</v>
      </c>
      <c r="DP1" s="21" t="s">
        <v>215</v>
      </c>
      <c r="DQ1" s="21" t="s">
        <v>216</v>
      </c>
      <c r="DR1" s="21" t="s">
        <v>217</v>
      </c>
      <c r="DS1" s="21" t="s">
        <v>218</v>
      </c>
      <c r="DT1" s="21" t="s">
        <v>219</v>
      </c>
      <c r="DU1" s="21" t="s">
        <v>220</v>
      </c>
      <c r="DV1" s="21" t="s">
        <v>221</v>
      </c>
      <c r="DW1" s="21" t="s">
        <v>222</v>
      </c>
      <c r="DX1" s="21" t="s">
        <v>223</v>
      </c>
      <c r="DY1" s="21" t="s">
        <v>224</v>
      </c>
      <c r="DZ1" s="21" t="s">
        <v>346</v>
      </c>
      <c r="EA1" s="21" t="s">
        <v>347</v>
      </c>
      <c r="EB1" s="21" t="s">
        <v>348</v>
      </c>
      <c r="EC1" s="21" t="s">
        <v>225</v>
      </c>
      <c r="ED1" s="21" t="s">
        <v>226</v>
      </c>
      <c r="EE1" s="21" t="s">
        <v>227</v>
      </c>
      <c r="EF1" s="21" t="s">
        <v>228</v>
      </c>
      <c r="EG1" s="21" t="s">
        <v>229</v>
      </c>
      <c r="EH1" s="21" t="s">
        <v>230</v>
      </c>
      <c r="EI1" s="21" t="s">
        <v>231</v>
      </c>
      <c r="EJ1" s="21" t="s">
        <v>232</v>
      </c>
      <c r="EK1" s="21" t="s">
        <v>233</v>
      </c>
      <c r="EL1" s="21" t="s">
        <v>234</v>
      </c>
      <c r="EM1" s="21" t="s">
        <v>349</v>
      </c>
      <c r="EN1" s="21" t="s">
        <v>350</v>
      </c>
      <c r="EO1" s="21" t="s">
        <v>351</v>
      </c>
      <c r="EP1" s="21" t="s">
        <v>235</v>
      </c>
      <c r="EQ1" s="21" t="s">
        <v>236</v>
      </c>
      <c r="ER1" s="21" t="s">
        <v>237</v>
      </c>
      <c r="ES1" s="21" t="s">
        <v>238</v>
      </c>
      <c r="ET1" s="21" t="s">
        <v>239</v>
      </c>
      <c r="EU1" s="21" t="s">
        <v>240</v>
      </c>
      <c r="EV1" s="21" t="s">
        <v>241</v>
      </c>
      <c r="EW1" s="21" t="s">
        <v>242</v>
      </c>
      <c r="EX1" s="21" t="s">
        <v>243</v>
      </c>
      <c r="EY1" s="21" t="s">
        <v>244</v>
      </c>
      <c r="EZ1" s="21" t="s">
        <v>352</v>
      </c>
      <c r="FA1" s="21" t="s">
        <v>353</v>
      </c>
      <c r="FB1" s="21" t="s">
        <v>354</v>
      </c>
      <c r="FC1" s="21" t="s">
        <v>477</v>
      </c>
      <c r="FD1" s="21" t="s">
        <v>478</v>
      </c>
      <c r="FE1" s="21" t="s">
        <v>479</v>
      </c>
      <c r="FF1" s="21" t="s">
        <v>480</v>
      </c>
      <c r="FG1" s="21" t="s">
        <v>481</v>
      </c>
      <c r="FH1" s="21" t="s">
        <v>482</v>
      </c>
      <c r="FI1" s="21" t="s">
        <v>483</v>
      </c>
      <c r="FJ1" s="21" t="s">
        <v>484</v>
      </c>
      <c r="FK1" s="21" t="s">
        <v>485</v>
      </c>
      <c r="FL1" s="21" t="s">
        <v>486</v>
      </c>
      <c r="FM1" s="21" t="s">
        <v>487</v>
      </c>
      <c r="FN1" s="21" t="s">
        <v>488</v>
      </c>
      <c r="FO1" s="21" t="s">
        <v>489</v>
      </c>
    </row>
    <row r="2" spans="1:297">
      <c r="A2" s="49">
        <v>1</v>
      </c>
      <c r="B2" s="50" t="s">
        <v>246</v>
      </c>
      <c r="C2" s="28">
        <v>175</v>
      </c>
      <c r="D2" s="28">
        <v>4</v>
      </c>
      <c r="E2" s="28">
        <v>19</v>
      </c>
      <c r="F2" s="28">
        <v>1705</v>
      </c>
      <c r="G2" s="29"/>
      <c r="H2" s="29"/>
      <c r="I2" s="29"/>
      <c r="J2" s="21"/>
      <c r="K2" s="21"/>
      <c r="L2" s="21"/>
      <c r="M2" s="21"/>
      <c r="N2" s="21"/>
      <c r="O2" s="21"/>
      <c r="P2" s="28">
        <v>4643</v>
      </c>
      <c r="Q2" s="28">
        <v>5</v>
      </c>
      <c r="R2" s="28">
        <v>13</v>
      </c>
      <c r="S2" s="28">
        <v>4194</v>
      </c>
      <c r="T2" s="29"/>
      <c r="U2" s="29"/>
      <c r="V2" s="29"/>
      <c r="W2" s="29"/>
      <c r="X2" s="29"/>
      <c r="Y2" s="29"/>
      <c r="Z2" s="29"/>
      <c r="AA2" s="29"/>
      <c r="AB2" s="29"/>
      <c r="AC2" s="28">
        <v>1275</v>
      </c>
      <c r="AD2" s="28">
        <v>4</v>
      </c>
      <c r="AE2" s="28">
        <v>11</v>
      </c>
      <c r="AF2" s="28">
        <v>1743</v>
      </c>
      <c r="AG2" s="28"/>
      <c r="AH2" s="28"/>
      <c r="AI2" s="28"/>
      <c r="AJ2" s="28"/>
      <c r="AK2" s="28"/>
      <c r="AL2" s="28"/>
      <c r="AM2" s="28"/>
      <c r="AN2" s="28"/>
      <c r="AO2" s="28"/>
      <c r="AP2" s="28">
        <v>2800</v>
      </c>
      <c r="AQ2" s="28">
        <v>3</v>
      </c>
      <c r="AR2" s="28">
        <v>16</v>
      </c>
      <c r="AS2" s="28">
        <v>3537</v>
      </c>
      <c r="AT2" s="28"/>
      <c r="AU2" s="28"/>
      <c r="AV2" s="28"/>
      <c r="AW2" s="28"/>
      <c r="AX2" s="28"/>
      <c r="AY2" s="28"/>
      <c r="AZ2" s="28"/>
      <c r="BA2" s="28"/>
      <c r="BB2" s="28"/>
      <c r="BC2" s="28">
        <v>500</v>
      </c>
      <c r="BD2" s="28">
        <v>1</v>
      </c>
      <c r="BE2" s="28">
        <v>18</v>
      </c>
      <c r="BF2" s="28">
        <v>2574</v>
      </c>
      <c r="BG2" s="28"/>
      <c r="BH2" s="28"/>
      <c r="BI2" s="28"/>
      <c r="BJ2" s="28"/>
      <c r="BK2" s="28"/>
      <c r="BL2" s="28"/>
      <c r="BM2" s="28"/>
      <c r="BN2" s="28"/>
      <c r="BO2" s="28"/>
      <c r="BP2" s="28">
        <v>1056</v>
      </c>
      <c r="BQ2" s="28">
        <v>2</v>
      </c>
      <c r="BR2" s="28">
        <v>17</v>
      </c>
      <c r="BS2" s="28">
        <v>1461</v>
      </c>
      <c r="BT2" s="28"/>
      <c r="BU2" s="28"/>
      <c r="BV2" s="28"/>
      <c r="BW2" s="28"/>
      <c r="BX2" s="28"/>
      <c r="BY2" s="28"/>
      <c r="BZ2" s="28"/>
      <c r="CA2" s="28"/>
      <c r="CB2" s="28"/>
      <c r="CC2" s="28">
        <v>6957</v>
      </c>
      <c r="CD2" s="28">
        <v>4</v>
      </c>
      <c r="CE2" s="28">
        <v>25</v>
      </c>
      <c r="CF2" s="28">
        <v>3699</v>
      </c>
      <c r="CG2" s="28"/>
      <c r="CH2" s="28"/>
      <c r="CI2" s="28"/>
      <c r="CJ2" s="28"/>
      <c r="CK2" s="28"/>
      <c r="CL2" s="28"/>
      <c r="CM2" s="28"/>
      <c r="CN2" s="28"/>
      <c r="CO2" s="28"/>
      <c r="CP2" s="28">
        <v>3156</v>
      </c>
      <c r="CQ2" s="28">
        <v>7</v>
      </c>
      <c r="CR2" s="28">
        <v>22</v>
      </c>
      <c r="CS2" s="28">
        <v>2184</v>
      </c>
      <c r="CT2" s="23"/>
      <c r="CU2" s="23"/>
      <c r="CV2" s="23"/>
      <c r="CW2" s="23"/>
      <c r="CX2" s="23"/>
      <c r="CY2" s="23"/>
      <c r="CZ2" s="23"/>
      <c r="DA2" s="23"/>
      <c r="DB2" s="23"/>
      <c r="DC2" s="23">
        <v>9745</v>
      </c>
      <c r="DD2" s="23">
        <v>9</v>
      </c>
      <c r="DE2" s="23">
        <v>21</v>
      </c>
      <c r="DF2" s="23">
        <v>7263</v>
      </c>
      <c r="DG2" s="23"/>
      <c r="DH2" s="23"/>
      <c r="DI2" s="23"/>
      <c r="DJ2" s="23"/>
      <c r="DK2" s="23"/>
      <c r="DL2" s="23"/>
      <c r="DM2" s="23"/>
      <c r="DN2" s="23"/>
      <c r="DO2" s="23"/>
      <c r="DP2" s="23">
        <v>2778</v>
      </c>
      <c r="DQ2" s="23">
        <v>5</v>
      </c>
      <c r="DR2" s="23">
        <v>18</v>
      </c>
      <c r="DS2" s="23">
        <v>2042</v>
      </c>
      <c r="DT2" s="23"/>
      <c r="DU2" s="23"/>
      <c r="DV2" s="23"/>
      <c r="DW2" s="23"/>
      <c r="DX2" s="23"/>
      <c r="DY2" s="23"/>
      <c r="DZ2" s="23"/>
      <c r="EA2" s="23"/>
      <c r="EC2">
        <v>3019</v>
      </c>
      <c r="ED2">
        <v>9</v>
      </c>
      <c r="EE2">
        <v>8</v>
      </c>
      <c r="EF2">
        <v>5730</v>
      </c>
      <c r="EP2">
        <v>2264</v>
      </c>
      <c r="EQ2">
        <v>11</v>
      </c>
      <c r="ER2">
        <v>11</v>
      </c>
      <c r="ES2">
        <v>9167</v>
      </c>
      <c r="FC2">
        <v>45811</v>
      </c>
      <c r="FD2">
        <v>96</v>
      </c>
      <c r="FE2">
        <v>224</v>
      </c>
      <c r="FF2">
        <v>65481</v>
      </c>
    </row>
    <row r="3" spans="1:297">
      <c r="A3" s="53">
        <v>2</v>
      </c>
      <c r="B3" s="51" t="s">
        <v>4</v>
      </c>
      <c r="C3" s="28">
        <v>1300</v>
      </c>
      <c r="D3" s="28">
        <v>1683</v>
      </c>
      <c r="E3" s="28">
        <v>2433</v>
      </c>
      <c r="F3" s="28">
        <v>14</v>
      </c>
      <c r="G3" s="28">
        <v>5</v>
      </c>
      <c r="H3" s="28"/>
      <c r="I3" s="28"/>
      <c r="J3" s="23"/>
      <c r="K3" s="23"/>
      <c r="L3" s="23"/>
      <c r="M3" s="23"/>
      <c r="N3" s="23"/>
      <c r="O3" s="23"/>
      <c r="P3" s="28">
        <v>1225</v>
      </c>
      <c r="Q3" s="28">
        <v>1831</v>
      </c>
      <c r="R3" s="28">
        <v>5532</v>
      </c>
      <c r="S3" s="28">
        <v>15</v>
      </c>
      <c r="T3" s="28">
        <v>4</v>
      </c>
      <c r="U3" s="28"/>
      <c r="V3" s="28"/>
      <c r="W3" s="28"/>
      <c r="X3" s="28"/>
      <c r="Y3" s="28"/>
      <c r="Z3" s="28"/>
      <c r="AA3" s="28"/>
      <c r="AB3" s="28"/>
      <c r="AC3" s="28">
        <v>942</v>
      </c>
      <c r="AD3" s="28">
        <v>1809</v>
      </c>
      <c r="AE3" s="28">
        <v>2356</v>
      </c>
      <c r="AF3" s="28">
        <v>14</v>
      </c>
      <c r="AG3" s="28">
        <v>4</v>
      </c>
      <c r="AH3" s="28"/>
      <c r="AI3" s="28"/>
      <c r="AJ3" s="28"/>
      <c r="AK3" s="28"/>
      <c r="AL3" s="28"/>
      <c r="AM3" s="28"/>
      <c r="AN3" s="28"/>
      <c r="AO3" s="28"/>
      <c r="AP3" s="28">
        <v>1032</v>
      </c>
      <c r="AQ3" s="28">
        <v>1721</v>
      </c>
      <c r="AR3" s="28">
        <v>4243</v>
      </c>
      <c r="AS3" s="28">
        <v>14</v>
      </c>
      <c r="AT3" s="28">
        <v>4</v>
      </c>
      <c r="AU3" s="28"/>
      <c r="AV3" s="28"/>
      <c r="AW3" s="28"/>
      <c r="AX3" s="28"/>
      <c r="AY3" s="28"/>
      <c r="AZ3" s="28"/>
      <c r="BA3" s="28"/>
      <c r="BB3" s="28"/>
      <c r="BC3" s="28">
        <v>659</v>
      </c>
      <c r="BD3" s="28">
        <v>3749</v>
      </c>
      <c r="BE3" s="28">
        <v>3816</v>
      </c>
      <c r="BF3" s="28">
        <v>14</v>
      </c>
      <c r="BG3" s="28">
        <v>4</v>
      </c>
      <c r="BH3" s="28"/>
      <c r="BI3" s="28"/>
      <c r="BJ3" s="28"/>
      <c r="BK3" s="28"/>
      <c r="BL3" s="28"/>
      <c r="BM3" s="28"/>
      <c r="BN3" s="28"/>
      <c r="BO3" s="28"/>
      <c r="BP3" s="28">
        <v>941</v>
      </c>
      <c r="BQ3" s="28">
        <v>3397</v>
      </c>
      <c r="BR3" s="28">
        <v>1917</v>
      </c>
      <c r="BS3" s="28">
        <v>13</v>
      </c>
      <c r="BT3" s="28">
        <v>4</v>
      </c>
      <c r="BU3" s="28"/>
      <c r="BV3" s="28"/>
      <c r="BW3" s="28"/>
      <c r="BX3" s="28"/>
      <c r="BY3" s="28"/>
      <c r="BZ3" s="28"/>
      <c r="CA3" s="28"/>
      <c r="CB3" s="28"/>
      <c r="CC3" s="28">
        <v>798</v>
      </c>
      <c r="CD3" s="28">
        <v>2302</v>
      </c>
      <c r="CE3" s="28">
        <v>1126</v>
      </c>
      <c r="CF3" s="28">
        <v>14</v>
      </c>
      <c r="CG3" s="28">
        <v>4</v>
      </c>
      <c r="CH3" s="28"/>
      <c r="CI3" s="28"/>
      <c r="CJ3" s="28"/>
      <c r="CK3" s="28"/>
      <c r="CL3" s="28"/>
      <c r="CM3" s="28"/>
      <c r="CN3" s="28"/>
      <c r="CO3" s="28"/>
      <c r="CP3" s="28">
        <v>532</v>
      </c>
      <c r="CQ3" s="28">
        <v>1555</v>
      </c>
      <c r="CR3" s="28">
        <v>10551</v>
      </c>
      <c r="CS3" s="28">
        <v>14</v>
      </c>
      <c r="CT3" s="28">
        <v>4</v>
      </c>
      <c r="CU3" s="23"/>
      <c r="CV3" s="23"/>
      <c r="CW3" s="23"/>
      <c r="CX3" s="23"/>
      <c r="CY3" s="23"/>
      <c r="CZ3" s="23"/>
      <c r="DA3" s="23"/>
      <c r="DB3" s="23"/>
      <c r="DC3" s="23">
        <v>1161</v>
      </c>
      <c r="DD3" s="23">
        <v>3352</v>
      </c>
      <c r="DE3" s="23">
        <v>5368</v>
      </c>
      <c r="DF3" s="23">
        <v>14</v>
      </c>
      <c r="DG3" s="23">
        <v>4</v>
      </c>
      <c r="DH3" s="23"/>
      <c r="DI3" s="23"/>
      <c r="DJ3" s="23"/>
      <c r="DK3" s="23"/>
      <c r="DL3" s="23"/>
      <c r="DM3" s="23"/>
      <c r="DN3" s="23"/>
      <c r="DO3" s="23"/>
      <c r="DP3" s="23">
        <v>1223</v>
      </c>
      <c r="DQ3" s="23">
        <v>4318</v>
      </c>
      <c r="DR3" s="23">
        <v>4943</v>
      </c>
      <c r="DS3" s="23">
        <v>14</v>
      </c>
      <c r="DT3" s="23">
        <v>4</v>
      </c>
      <c r="DU3" s="23"/>
      <c r="DV3" s="23"/>
      <c r="DW3" s="23"/>
      <c r="DX3" s="23"/>
      <c r="DY3" s="23"/>
      <c r="DZ3" s="23"/>
      <c r="EA3" s="23"/>
      <c r="EB3" s="23"/>
      <c r="EC3" s="23">
        <v>831</v>
      </c>
      <c r="ED3" s="23">
        <v>2111</v>
      </c>
      <c r="EE3" s="23">
        <v>1892</v>
      </c>
      <c r="EF3" s="23">
        <v>13</v>
      </c>
      <c r="EG3" s="23">
        <v>4</v>
      </c>
      <c r="EH3" s="23"/>
      <c r="EI3" s="23"/>
      <c r="EJ3" s="23"/>
      <c r="EK3" s="23"/>
      <c r="EL3" s="23"/>
      <c r="EM3" s="23"/>
      <c r="EN3" s="23"/>
      <c r="EO3" s="23"/>
      <c r="EP3" s="23">
        <v>781</v>
      </c>
      <c r="EQ3" s="23">
        <v>1499</v>
      </c>
      <c r="ER3" s="23">
        <v>2664</v>
      </c>
      <c r="ES3" s="23">
        <v>13</v>
      </c>
      <c r="ET3" s="23">
        <v>4</v>
      </c>
      <c r="EU3" s="23"/>
      <c r="EV3" s="23"/>
      <c r="EW3" s="23"/>
      <c r="EX3" s="23"/>
      <c r="EY3" s="23"/>
      <c r="EZ3" s="23"/>
      <c r="FA3" s="23"/>
      <c r="FB3" s="23"/>
      <c r="FC3">
        <v>11576</v>
      </c>
      <c r="FD3">
        <v>15819</v>
      </c>
      <c r="FE3">
        <v>47747</v>
      </c>
      <c r="FF3">
        <v>14.7</v>
      </c>
      <c r="FG3">
        <v>4.3</v>
      </c>
    </row>
    <row r="4" spans="1:297">
      <c r="A4" s="53">
        <v>3</v>
      </c>
      <c r="B4" s="51" t="s">
        <v>261</v>
      </c>
      <c r="C4" s="28">
        <v>555</v>
      </c>
      <c r="D4" s="28">
        <v>362</v>
      </c>
      <c r="E4" s="28">
        <v>30</v>
      </c>
      <c r="F4" s="28">
        <v>0</v>
      </c>
      <c r="G4" s="28">
        <v>9</v>
      </c>
      <c r="H4" s="28"/>
      <c r="I4" s="28"/>
      <c r="J4" s="28"/>
      <c r="K4" s="21"/>
      <c r="L4" s="21"/>
      <c r="M4" s="21"/>
      <c r="N4" s="21"/>
      <c r="O4" s="21"/>
      <c r="P4" s="28">
        <v>461</v>
      </c>
      <c r="Q4" s="28">
        <v>219</v>
      </c>
      <c r="R4" s="28">
        <v>24</v>
      </c>
      <c r="S4" s="28">
        <v>1</v>
      </c>
      <c r="T4" s="28">
        <v>17</v>
      </c>
      <c r="U4" s="28"/>
      <c r="V4" s="28"/>
      <c r="W4" s="28"/>
      <c r="X4" s="28"/>
      <c r="Y4" s="28"/>
      <c r="Z4" s="28"/>
      <c r="AA4" s="28"/>
      <c r="AB4" s="28"/>
      <c r="AC4" s="28">
        <v>535</v>
      </c>
      <c r="AD4" s="28">
        <v>270</v>
      </c>
      <c r="AE4" s="28">
        <v>51</v>
      </c>
      <c r="AF4" s="28">
        <v>0</v>
      </c>
      <c r="AG4" s="28">
        <v>20</v>
      </c>
      <c r="AH4" s="28"/>
      <c r="AI4" s="28"/>
      <c r="AJ4" s="28"/>
      <c r="AK4" s="28"/>
      <c r="AL4" s="28"/>
      <c r="AM4" s="28"/>
      <c r="AN4" s="28"/>
      <c r="AO4" s="28"/>
      <c r="AP4" s="28">
        <v>584</v>
      </c>
      <c r="AQ4" s="28">
        <v>338</v>
      </c>
      <c r="AR4" s="28">
        <v>100</v>
      </c>
      <c r="AS4" s="28">
        <v>0</v>
      </c>
      <c r="AT4" s="28">
        <v>8</v>
      </c>
      <c r="AU4" s="28"/>
      <c r="AV4" s="28"/>
      <c r="AW4" s="28"/>
      <c r="AX4" s="28"/>
      <c r="AY4" s="28"/>
      <c r="AZ4" s="28"/>
      <c r="BA4" s="28"/>
      <c r="BB4" s="28"/>
      <c r="BC4" s="28">
        <v>307</v>
      </c>
      <c r="BD4" s="28">
        <v>135</v>
      </c>
      <c r="BE4" s="28">
        <v>18</v>
      </c>
      <c r="BF4" s="28">
        <v>0</v>
      </c>
      <c r="BG4" s="28">
        <v>11</v>
      </c>
      <c r="BH4" s="28"/>
      <c r="BI4" s="28"/>
      <c r="BJ4" s="28"/>
      <c r="BK4" s="28"/>
      <c r="BL4" s="28"/>
      <c r="BM4" s="28"/>
      <c r="BN4" s="28"/>
      <c r="BO4" s="28"/>
      <c r="BP4" s="28">
        <v>279</v>
      </c>
      <c r="BQ4" s="28">
        <v>121</v>
      </c>
      <c r="BR4" s="28">
        <v>20</v>
      </c>
      <c r="BS4" s="28">
        <v>0</v>
      </c>
      <c r="BT4" s="28">
        <v>4</v>
      </c>
      <c r="BU4" s="28"/>
      <c r="BV4" s="28"/>
      <c r="BW4" s="28"/>
      <c r="BX4" s="28"/>
      <c r="BY4" s="28"/>
      <c r="BZ4" s="28"/>
      <c r="CA4" s="28"/>
      <c r="CB4" s="28"/>
      <c r="CC4" s="28">
        <v>359</v>
      </c>
      <c r="CD4" s="28">
        <v>163</v>
      </c>
      <c r="CE4" s="28">
        <v>20</v>
      </c>
      <c r="CF4" s="28">
        <v>0</v>
      </c>
      <c r="CG4" s="28">
        <v>11</v>
      </c>
      <c r="CH4" s="28"/>
      <c r="CI4" s="28"/>
      <c r="CJ4" s="28"/>
      <c r="CK4" s="28"/>
      <c r="CL4" s="28"/>
      <c r="CM4" s="28"/>
      <c r="CN4" s="28"/>
      <c r="CO4" s="28"/>
      <c r="CP4" s="28">
        <v>310</v>
      </c>
      <c r="CQ4" s="28">
        <v>133</v>
      </c>
      <c r="CR4" s="28">
        <v>31</v>
      </c>
      <c r="CS4" s="28">
        <v>0</v>
      </c>
      <c r="CT4" s="28">
        <v>7</v>
      </c>
      <c r="CU4" s="28"/>
      <c r="CV4" s="28"/>
      <c r="CW4" s="23"/>
      <c r="CX4" s="23"/>
      <c r="CY4" s="23"/>
      <c r="CZ4" s="23"/>
      <c r="DA4" s="23"/>
      <c r="DB4" s="23"/>
      <c r="DC4" s="23">
        <v>373</v>
      </c>
      <c r="DD4" s="23">
        <v>153</v>
      </c>
      <c r="DE4" s="23">
        <v>18</v>
      </c>
      <c r="DF4" s="23">
        <v>0</v>
      </c>
      <c r="DG4" s="23">
        <v>11</v>
      </c>
      <c r="DH4" s="23"/>
      <c r="DI4" s="23"/>
      <c r="DJ4" s="23"/>
      <c r="DK4" s="23"/>
      <c r="DL4" s="23"/>
      <c r="DM4" s="23"/>
      <c r="DN4" s="23"/>
      <c r="DO4" s="23"/>
      <c r="DP4" s="23">
        <v>385</v>
      </c>
      <c r="DQ4" s="23">
        <v>164</v>
      </c>
      <c r="DR4" s="23">
        <v>33</v>
      </c>
      <c r="DS4" s="23">
        <v>2</v>
      </c>
      <c r="DT4" s="23">
        <v>14</v>
      </c>
      <c r="DU4" s="23"/>
      <c r="DV4" s="23"/>
      <c r="DW4" s="23"/>
      <c r="DX4" s="23"/>
      <c r="DY4" s="23"/>
      <c r="DZ4" s="23"/>
      <c r="EA4" s="23"/>
      <c r="EB4" s="23"/>
      <c r="EC4" s="23">
        <v>462</v>
      </c>
      <c r="ED4" s="23">
        <v>274</v>
      </c>
      <c r="EE4">
        <v>34</v>
      </c>
      <c r="EF4">
        <v>3</v>
      </c>
      <c r="EG4">
        <v>13</v>
      </c>
      <c r="EP4">
        <v>527</v>
      </c>
      <c r="EQ4">
        <v>291</v>
      </c>
      <c r="ER4">
        <v>25</v>
      </c>
      <c r="ES4">
        <v>1</v>
      </c>
      <c r="ET4">
        <v>19</v>
      </c>
      <c r="FC4">
        <v>5430</v>
      </c>
      <c r="FD4">
        <v>3107</v>
      </c>
      <c r="FE4">
        <v>465</v>
      </c>
      <c r="FF4">
        <v>6</v>
      </c>
      <c r="FG4">
        <v>99</v>
      </c>
    </row>
    <row r="5" spans="1:297">
      <c r="A5" s="53">
        <v>4</v>
      </c>
      <c r="B5" s="51" t="s">
        <v>5</v>
      </c>
      <c r="C5" s="22">
        <v>38574</v>
      </c>
      <c r="D5" s="22">
        <v>8147</v>
      </c>
      <c r="E5" s="22">
        <v>93</v>
      </c>
      <c r="F5" s="22">
        <v>108</v>
      </c>
      <c r="G5" s="22"/>
      <c r="H5" s="22"/>
      <c r="I5" s="22"/>
      <c r="J5" s="22"/>
      <c r="K5" s="22"/>
      <c r="L5" s="22"/>
      <c r="M5" s="22"/>
      <c r="N5" s="22"/>
      <c r="O5" s="22"/>
      <c r="P5" s="22">
        <v>38689</v>
      </c>
      <c r="Q5" s="22">
        <v>973</v>
      </c>
      <c r="R5" s="22">
        <v>102</v>
      </c>
      <c r="S5" s="22">
        <v>100</v>
      </c>
      <c r="T5" s="22">
        <v>0</v>
      </c>
      <c r="U5" s="22">
        <v>0</v>
      </c>
      <c r="V5" s="22">
        <v>0</v>
      </c>
      <c r="W5" s="22">
        <v>0</v>
      </c>
      <c r="X5" s="22"/>
      <c r="Y5" s="22"/>
      <c r="Z5" s="22"/>
      <c r="AA5" s="22"/>
      <c r="AB5" s="22"/>
      <c r="AC5" s="22">
        <v>38544</v>
      </c>
      <c r="AD5" s="22">
        <v>1709</v>
      </c>
      <c r="AE5" s="22">
        <v>85</v>
      </c>
      <c r="AF5" s="22">
        <v>97</v>
      </c>
      <c r="AG5" s="22">
        <v>2.4</v>
      </c>
      <c r="AH5" s="22">
        <v>8.5</v>
      </c>
      <c r="AI5" s="22">
        <v>5</v>
      </c>
      <c r="AJ5" s="22">
        <v>25</v>
      </c>
      <c r="AK5" s="22"/>
      <c r="AL5" s="22"/>
      <c r="AM5" s="22"/>
      <c r="AN5" s="22"/>
      <c r="AO5" s="22"/>
      <c r="AP5" s="22">
        <v>38611</v>
      </c>
      <c r="AQ5" s="22">
        <v>1003</v>
      </c>
      <c r="AR5" s="22">
        <v>81</v>
      </c>
      <c r="AS5" s="22">
        <v>78</v>
      </c>
      <c r="AT5" s="22">
        <v>2.7</v>
      </c>
      <c r="AU5" s="22">
        <v>9.6999999999999993</v>
      </c>
      <c r="AV5" s="22">
        <v>3</v>
      </c>
      <c r="AW5" s="22">
        <v>20</v>
      </c>
      <c r="AX5" s="22"/>
      <c r="AY5" s="22"/>
      <c r="AZ5" s="22"/>
      <c r="BA5" s="22"/>
      <c r="BB5" s="22"/>
      <c r="BC5" s="22">
        <v>38652</v>
      </c>
      <c r="BD5" s="22">
        <v>1006</v>
      </c>
      <c r="BE5" s="22">
        <v>83</v>
      </c>
      <c r="BF5" s="22">
        <v>71</v>
      </c>
      <c r="BG5" s="22">
        <v>2</v>
      </c>
      <c r="BH5" s="22">
        <v>14.4</v>
      </c>
      <c r="BI5" s="22">
        <v>5</v>
      </c>
      <c r="BJ5" s="22">
        <v>75</v>
      </c>
      <c r="BK5" s="22"/>
      <c r="BL5" s="22"/>
      <c r="BM5" s="22"/>
      <c r="BN5" s="22"/>
      <c r="BO5" s="22"/>
      <c r="BP5" s="22">
        <v>38673</v>
      </c>
      <c r="BQ5" s="22">
        <v>1617</v>
      </c>
      <c r="BR5" s="22">
        <v>89</v>
      </c>
      <c r="BS5" s="22">
        <v>77</v>
      </c>
      <c r="BT5" s="22">
        <v>0</v>
      </c>
      <c r="BU5" s="22">
        <v>0</v>
      </c>
      <c r="BV5" s="22">
        <v>0</v>
      </c>
      <c r="BW5" s="22">
        <v>0</v>
      </c>
      <c r="BX5" s="22"/>
      <c r="BY5" s="22"/>
      <c r="BZ5" s="22"/>
      <c r="CA5" s="22"/>
      <c r="CB5" s="22"/>
      <c r="CC5" s="22">
        <v>38678</v>
      </c>
      <c r="CD5" s="22">
        <v>771</v>
      </c>
      <c r="CE5" s="22">
        <v>78</v>
      </c>
      <c r="CF5" s="22">
        <v>107</v>
      </c>
      <c r="CG5" s="22"/>
      <c r="CH5" s="22"/>
      <c r="CI5" s="22"/>
      <c r="CJ5" s="22"/>
      <c r="CK5" s="22"/>
      <c r="CL5" s="22"/>
      <c r="CM5" s="22"/>
      <c r="CN5" s="22"/>
      <c r="CO5" s="22"/>
      <c r="CP5" s="22">
        <v>38673</v>
      </c>
      <c r="CQ5" s="22">
        <v>485</v>
      </c>
      <c r="CR5" s="22">
        <v>90</v>
      </c>
      <c r="CS5" s="22">
        <v>97</v>
      </c>
      <c r="CT5" s="22"/>
      <c r="CU5" s="22"/>
      <c r="CV5" s="22"/>
      <c r="CW5" s="22"/>
      <c r="CX5" s="22"/>
      <c r="CY5" s="22"/>
      <c r="CZ5" s="22"/>
      <c r="DA5" s="22"/>
      <c r="DB5" s="22"/>
      <c r="DC5" s="22">
        <v>38705</v>
      </c>
      <c r="DD5" s="22">
        <v>3289</v>
      </c>
      <c r="DE5" s="22">
        <v>103</v>
      </c>
      <c r="DF5" s="22">
        <v>69</v>
      </c>
      <c r="DG5" s="22"/>
      <c r="DH5" s="22"/>
      <c r="DI5" s="22"/>
      <c r="DJ5" s="22"/>
      <c r="DK5" s="22"/>
      <c r="DL5" s="22"/>
      <c r="DM5" s="22"/>
      <c r="DN5" s="22"/>
      <c r="DO5" s="22"/>
      <c r="DP5" s="22">
        <v>38666</v>
      </c>
      <c r="DQ5" s="22">
        <v>810</v>
      </c>
      <c r="DR5" s="22">
        <v>63</v>
      </c>
      <c r="DS5" s="22">
        <v>128</v>
      </c>
      <c r="DT5" s="22"/>
      <c r="DU5" s="22"/>
      <c r="DX5" s="22"/>
      <c r="DY5" s="22"/>
      <c r="DZ5" s="22"/>
      <c r="EA5" s="22"/>
      <c r="EB5" s="22"/>
      <c r="EC5" s="22">
        <v>38662</v>
      </c>
      <c r="ED5" s="22">
        <v>6080</v>
      </c>
      <c r="EE5" s="22">
        <v>7</v>
      </c>
      <c r="EF5" s="22">
        <v>29</v>
      </c>
      <c r="EG5" s="22">
        <v>3.3</v>
      </c>
      <c r="EH5" s="22">
        <v>17.5</v>
      </c>
      <c r="EI5" s="22">
        <v>5</v>
      </c>
      <c r="EJ5" s="22">
        <v>125</v>
      </c>
      <c r="EK5" s="22"/>
      <c r="EL5" s="22"/>
      <c r="EM5" s="22"/>
      <c r="EN5" s="22"/>
      <c r="EO5" s="22"/>
      <c r="EP5">
        <v>38613</v>
      </c>
      <c r="EQ5">
        <v>1088</v>
      </c>
      <c r="ER5">
        <v>240</v>
      </c>
      <c r="ES5">
        <v>60</v>
      </c>
      <c r="ET5">
        <v>1.9</v>
      </c>
      <c r="EU5">
        <v>8.93</v>
      </c>
      <c r="EV5">
        <v>3</v>
      </c>
      <c r="EW5">
        <v>75</v>
      </c>
    </row>
    <row r="6" spans="1:297">
      <c r="A6" s="53">
        <v>5</v>
      </c>
      <c r="B6" s="51" t="s">
        <v>6</v>
      </c>
      <c r="C6" s="22">
        <v>66</v>
      </c>
      <c r="D6" s="22">
        <v>46</v>
      </c>
      <c r="E6" s="22">
        <v>0</v>
      </c>
      <c r="F6" s="22">
        <v>100</v>
      </c>
      <c r="G6" s="22">
        <v>79</v>
      </c>
      <c r="H6" s="22">
        <v>115</v>
      </c>
      <c r="I6" s="22">
        <v>204</v>
      </c>
      <c r="J6" s="22">
        <v>1520</v>
      </c>
      <c r="K6" s="22">
        <v>205</v>
      </c>
      <c r="L6" s="22">
        <v>0</v>
      </c>
      <c r="M6" s="22">
        <v>2326</v>
      </c>
      <c r="N6" s="22"/>
      <c r="O6" s="22"/>
      <c r="P6" s="22">
        <v>39</v>
      </c>
      <c r="Q6" s="22">
        <v>25</v>
      </c>
      <c r="R6" s="22">
        <v>0</v>
      </c>
      <c r="S6" s="22">
        <v>185</v>
      </c>
      <c r="T6" s="22">
        <v>148</v>
      </c>
      <c r="U6" s="22">
        <v>75</v>
      </c>
      <c r="V6" s="22">
        <v>0</v>
      </c>
      <c r="W6" s="22">
        <v>1319</v>
      </c>
      <c r="X6" s="22">
        <v>236</v>
      </c>
      <c r="Y6" s="22">
        <v>0</v>
      </c>
      <c r="Z6" s="22">
        <v>1836</v>
      </c>
      <c r="AA6" s="22"/>
      <c r="AB6" s="22"/>
      <c r="AC6" s="22">
        <v>81</v>
      </c>
      <c r="AD6" s="22">
        <v>75</v>
      </c>
      <c r="AE6" s="22">
        <v>71</v>
      </c>
      <c r="AF6" s="22">
        <v>156</v>
      </c>
      <c r="AG6" s="22">
        <v>92</v>
      </c>
      <c r="AH6" s="22">
        <v>45</v>
      </c>
      <c r="AI6" s="22">
        <v>6</v>
      </c>
      <c r="AJ6" s="22">
        <v>1473</v>
      </c>
      <c r="AK6" s="22">
        <v>544</v>
      </c>
      <c r="AL6" s="22">
        <v>17</v>
      </c>
      <c r="AM6" s="22">
        <v>2689</v>
      </c>
      <c r="AN6" s="22"/>
      <c r="AO6" s="22"/>
      <c r="AP6" s="22">
        <v>68</v>
      </c>
      <c r="AQ6" s="22">
        <v>51</v>
      </c>
      <c r="AR6" s="22">
        <v>0</v>
      </c>
      <c r="AS6" s="22">
        <v>95</v>
      </c>
      <c r="AT6" s="22">
        <v>55</v>
      </c>
      <c r="AU6" s="22">
        <v>50</v>
      </c>
      <c r="AV6" s="22">
        <v>1</v>
      </c>
      <c r="AW6" s="22">
        <v>1302</v>
      </c>
      <c r="AX6" s="22">
        <v>180</v>
      </c>
      <c r="AY6" s="22">
        <v>144</v>
      </c>
      <c r="AZ6" s="22">
        <v>2718</v>
      </c>
      <c r="BA6" s="22"/>
      <c r="BB6" s="22"/>
      <c r="BC6" s="22">
        <v>34</v>
      </c>
      <c r="BD6" s="22">
        <v>16</v>
      </c>
      <c r="BE6" s="22">
        <v>54</v>
      </c>
      <c r="BF6" s="22">
        <v>42</v>
      </c>
      <c r="BG6" s="22">
        <v>40</v>
      </c>
      <c r="BH6" s="22">
        <v>38</v>
      </c>
      <c r="BI6" s="22">
        <v>40</v>
      </c>
      <c r="BJ6" s="22">
        <v>3242</v>
      </c>
      <c r="BK6" s="22">
        <v>485</v>
      </c>
      <c r="BL6" s="22">
        <v>0</v>
      </c>
      <c r="BM6" s="22">
        <v>1861</v>
      </c>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58"/>
      <c r="DR6" s="58"/>
      <c r="DS6" s="22"/>
      <c r="DT6" s="22"/>
      <c r="DU6" s="22"/>
      <c r="DV6" s="22"/>
      <c r="DW6" s="22"/>
      <c r="DX6" s="22"/>
      <c r="DY6" s="22"/>
      <c r="DZ6" s="22"/>
      <c r="EC6" s="58"/>
      <c r="ED6" s="58"/>
      <c r="EE6" s="58"/>
      <c r="EF6" s="58"/>
      <c r="EG6" s="58"/>
      <c r="EH6" s="58"/>
      <c r="EI6" s="58"/>
      <c r="EJ6" s="58"/>
      <c r="EK6" s="58"/>
      <c r="EL6" s="58"/>
      <c r="EM6" s="58"/>
      <c r="FC6">
        <v>678</v>
      </c>
      <c r="FD6">
        <v>120</v>
      </c>
      <c r="FE6">
        <v>253</v>
      </c>
      <c r="FF6">
        <v>2191</v>
      </c>
      <c r="FG6">
        <v>1239</v>
      </c>
      <c r="FH6">
        <v>1830</v>
      </c>
      <c r="FI6">
        <v>573</v>
      </c>
      <c r="FJ6">
        <v>13740</v>
      </c>
      <c r="FK6">
        <v>3267</v>
      </c>
      <c r="FL6">
        <v>407</v>
      </c>
      <c r="FM6">
        <v>31543</v>
      </c>
    </row>
    <row r="7" spans="1:297" s="77" customFormat="1">
      <c r="A7" s="51">
        <v>6</v>
      </c>
      <c r="B7" s="51" t="s">
        <v>7</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v>22</v>
      </c>
      <c r="AQ7" s="79">
        <v>10</v>
      </c>
      <c r="AR7" s="79">
        <v>1</v>
      </c>
      <c r="AS7" s="79">
        <v>2</v>
      </c>
      <c r="AT7" s="79">
        <v>9</v>
      </c>
      <c r="AU7" s="79">
        <v>76</v>
      </c>
      <c r="AV7" s="79">
        <v>3</v>
      </c>
      <c r="AW7" s="79">
        <v>0</v>
      </c>
      <c r="AX7" s="79"/>
      <c r="AY7" s="79"/>
      <c r="AZ7" s="79"/>
      <c r="BA7" s="79"/>
      <c r="BB7" s="79"/>
      <c r="BC7" s="79"/>
      <c r="BD7" s="79"/>
      <c r="BE7" s="79"/>
      <c r="BF7" s="79"/>
      <c r="BG7" s="79"/>
      <c r="BH7" s="79"/>
      <c r="BI7" s="79"/>
      <c r="BJ7" s="79"/>
      <c r="BK7" s="79"/>
      <c r="BL7" s="79"/>
      <c r="BM7" s="79"/>
      <c r="BN7" s="79"/>
      <c r="BO7" s="79"/>
      <c r="BP7" s="79">
        <v>23</v>
      </c>
      <c r="BQ7" s="79">
        <v>1</v>
      </c>
      <c r="BR7" s="79">
        <v>0</v>
      </c>
      <c r="BS7" s="79">
        <v>5</v>
      </c>
      <c r="BT7" s="79">
        <v>0</v>
      </c>
      <c r="BU7" s="79">
        <v>74</v>
      </c>
      <c r="BV7" s="79">
        <v>3</v>
      </c>
      <c r="BW7" s="79">
        <v>0</v>
      </c>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v>31</v>
      </c>
      <c r="EQ7" s="18">
        <v>19</v>
      </c>
      <c r="ER7" s="18">
        <v>4</v>
      </c>
      <c r="ES7" s="18">
        <v>16</v>
      </c>
      <c r="ET7" s="18">
        <v>19</v>
      </c>
      <c r="EU7" s="18">
        <v>279</v>
      </c>
      <c r="EV7" s="18">
        <v>13</v>
      </c>
      <c r="EW7" s="18">
        <v>2</v>
      </c>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row>
    <row r="8" spans="1:297" s="77" customFormat="1">
      <c r="A8" s="75">
        <v>7</v>
      </c>
      <c r="B8" s="75" t="s">
        <v>8</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row>
    <row r="9" spans="1:297">
      <c r="A9" s="53">
        <v>8</v>
      </c>
      <c r="B9" s="51" t="s">
        <v>260</v>
      </c>
      <c r="C9" s="22">
        <v>38</v>
      </c>
      <c r="D9" s="22">
        <v>6</v>
      </c>
      <c r="E9" s="22">
        <v>7</v>
      </c>
      <c r="F9" s="22">
        <v>2</v>
      </c>
      <c r="G9" s="22">
        <v>2</v>
      </c>
      <c r="H9" s="22"/>
      <c r="I9" s="22"/>
      <c r="J9" s="22"/>
      <c r="K9" s="22"/>
      <c r="L9" s="22"/>
      <c r="M9" s="22"/>
      <c r="N9" s="22"/>
      <c r="O9" s="22"/>
      <c r="P9" s="22">
        <v>48</v>
      </c>
      <c r="Q9" s="22">
        <v>8</v>
      </c>
      <c r="R9" s="22">
        <v>7</v>
      </c>
      <c r="S9" s="22">
        <v>3</v>
      </c>
      <c r="T9" s="22">
        <v>1</v>
      </c>
      <c r="U9" s="22"/>
      <c r="V9" s="22"/>
      <c r="W9" s="22"/>
      <c r="X9" s="22"/>
      <c r="Y9" s="22"/>
      <c r="Z9" s="22"/>
      <c r="AA9" s="22"/>
      <c r="AB9" s="22"/>
      <c r="AC9" s="22">
        <v>100</v>
      </c>
      <c r="AD9" s="22">
        <v>10</v>
      </c>
      <c r="AE9" s="22">
        <v>6</v>
      </c>
      <c r="AF9" s="22">
        <v>2</v>
      </c>
      <c r="AG9" s="22">
        <v>1</v>
      </c>
      <c r="AH9" s="22"/>
      <c r="AI9" s="22"/>
      <c r="AJ9" s="22"/>
      <c r="AK9" s="22"/>
      <c r="AL9" s="22"/>
      <c r="AM9" s="22"/>
      <c r="AN9" s="22"/>
      <c r="AO9" s="22"/>
      <c r="AP9" s="22">
        <v>40</v>
      </c>
      <c r="AQ9" s="22">
        <v>8</v>
      </c>
      <c r="AR9" s="22">
        <v>10</v>
      </c>
      <c r="AS9" s="22">
        <v>1</v>
      </c>
      <c r="AT9" s="22">
        <v>3</v>
      </c>
      <c r="AU9" s="22"/>
      <c r="AV9" s="22"/>
      <c r="AW9" s="22"/>
      <c r="AX9" s="22"/>
      <c r="AY9" s="22"/>
      <c r="AZ9" s="22"/>
      <c r="BA9" s="22"/>
      <c r="BB9" s="22"/>
      <c r="BC9" s="22">
        <v>20</v>
      </c>
      <c r="BD9" s="22">
        <v>5</v>
      </c>
      <c r="BE9" s="22">
        <v>5</v>
      </c>
      <c r="BF9" s="22">
        <v>5</v>
      </c>
      <c r="BG9" s="22">
        <v>2</v>
      </c>
      <c r="BH9" s="22"/>
      <c r="BI9" s="22"/>
      <c r="BJ9" s="22"/>
      <c r="BK9" s="22"/>
      <c r="BL9" s="22"/>
      <c r="BM9" s="22"/>
      <c r="BN9" s="22"/>
      <c r="BO9" s="22"/>
      <c r="BP9" s="22">
        <v>30</v>
      </c>
      <c r="BQ9" s="22">
        <v>6</v>
      </c>
      <c r="BR9" s="22">
        <v>2</v>
      </c>
      <c r="BS9" s="22">
        <v>1</v>
      </c>
      <c r="BT9" s="22">
        <v>5</v>
      </c>
      <c r="BU9" s="22"/>
      <c r="BV9" s="22"/>
      <c r="BW9" s="22"/>
      <c r="BX9" s="22"/>
      <c r="BY9" s="22"/>
      <c r="BZ9" s="22"/>
      <c r="CA9" s="22"/>
      <c r="CB9" s="22"/>
      <c r="CC9" s="22">
        <v>30</v>
      </c>
      <c r="CD9" s="22">
        <v>4</v>
      </c>
      <c r="CE9" s="22">
        <v>5</v>
      </c>
      <c r="CF9" s="22">
        <v>1</v>
      </c>
      <c r="CG9" s="22">
        <v>0</v>
      </c>
      <c r="CH9" s="22"/>
      <c r="CI9" s="22"/>
      <c r="CJ9" s="22"/>
      <c r="CK9" s="22"/>
      <c r="CL9" s="22"/>
      <c r="CM9" s="22"/>
      <c r="CN9" s="22"/>
      <c r="CO9" s="22"/>
      <c r="CP9" s="22">
        <v>15</v>
      </c>
      <c r="CQ9" s="22">
        <v>4</v>
      </c>
      <c r="CR9" s="22">
        <v>5</v>
      </c>
      <c r="CS9" s="22">
        <v>3</v>
      </c>
      <c r="CT9" s="22">
        <v>2</v>
      </c>
      <c r="CU9" s="22"/>
      <c r="CV9" s="22"/>
      <c r="CW9" s="22"/>
      <c r="CX9" s="22"/>
      <c r="CY9" s="22"/>
      <c r="CZ9" s="22"/>
      <c r="DA9" s="22"/>
      <c r="DB9" s="22"/>
      <c r="DC9" s="22">
        <v>41</v>
      </c>
      <c r="DD9" s="22">
        <v>4</v>
      </c>
      <c r="DE9" s="22">
        <v>3</v>
      </c>
      <c r="DF9" s="22">
        <v>2</v>
      </c>
      <c r="DG9" s="22">
        <v>0</v>
      </c>
      <c r="DH9" s="22"/>
      <c r="DI9" s="22"/>
      <c r="DJ9" s="22"/>
      <c r="DK9" s="22"/>
      <c r="DL9" s="22"/>
      <c r="DM9" s="22"/>
      <c r="DN9" s="22"/>
      <c r="DO9" s="22"/>
      <c r="DP9" s="22">
        <v>41</v>
      </c>
      <c r="DQ9">
        <v>3</v>
      </c>
      <c r="DR9">
        <v>7</v>
      </c>
      <c r="DS9" s="22">
        <v>6</v>
      </c>
      <c r="DT9" s="22">
        <v>3</v>
      </c>
      <c r="EC9">
        <v>40</v>
      </c>
      <c r="ED9">
        <v>3</v>
      </c>
      <c r="EE9">
        <v>11</v>
      </c>
      <c r="EF9">
        <v>2</v>
      </c>
      <c r="EG9">
        <v>3</v>
      </c>
      <c r="EP9">
        <v>30</v>
      </c>
      <c r="EQ9">
        <v>6</v>
      </c>
      <c r="ER9">
        <v>6</v>
      </c>
      <c r="ES9">
        <v>2</v>
      </c>
      <c r="ET9">
        <v>2</v>
      </c>
      <c r="FC9">
        <v>418</v>
      </c>
      <c r="FD9">
        <v>80</v>
      </c>
      <c r="FE9">
        <v>61</v>
      </c>
      <c r="FF9">
        <v>34</v>
      </c>
      <c r="FG9">
        <v>21</v>
      </c>
    </row>
    <row r="10" spans="1:297">
      <c r="A10" s="53">
        <v>9</v>
      </c>
      <c r="B10" s="51" t="s">
        <v>29</v>
      </c>
      <c r="C10" s="22">
        <v>631</v>
      </c>
      <c r="D10" s="22">
        <v>56.6</v>
      </c>
      <c r="E10" s="22">
        <v>2.4</v>
      </c>
      <c r="F10" s="22">
        <v>9.9</v>
      </c>
      <c r="G10" s="22">
        <v>292</v>
      </c>
      <c r="H10" s="22">
        <v>23</v>
      </c>
      <c r="I10" s="22"/>
      <c r="J10" s="22">
        <v>38</v>
      </c>
      <c r="K10" s="22">
        <v>35</v>
      </c>
      <c r="L10" s="22">
        <v>12</v>
      </c>
      <c r="M10" s="22">
        <v>15</v>
      </c>
      <c r="N10" s="22">
        <v>14</v>
      </c>
      <c r="O10" s="22"/>
      <c r="P10" s="22">
        <v>652</v>
      </c>
      <c r="Q10" s="22">
        <v>52</v>
      </c>
      <c r="R10" s="22">
        <v>2.2999999999999998</v>
      </c>
      <c r="S10" s="22">
        <v>9.4</v>
      </c>
      <c r="T10" s="22">
        <v>305</v>
      </c>
      <c r="U10" s="22">
        <v>22</v>
      </c>
      <c r="V10" s="22"/>
      <c r="W10" s="22">
        <v>34</v>
      </c>
      <c r="X10" s="22">
        <v>33</v>
      </c>
      <c r="Y10" s="22">
        <v>16</v>
      </c>
      <c r="Z10" s="22">
        <v>13</v>
      </c>
      <c r="AA10" s="22">
        <v>13</v>
      </c>
      <c r="AB10" s="22"/>
      <c r="AC10" s="22">
        <v>648</v>
      </c>
      <c r="AD10" s="22">
        <v>54.2</v>
      </c>
      <c r="AE10" s="22">
        <v>2.2999999999999998</v>
      </c>
      <c r="AF10" s="22">
        <v>7.6</v>
      </c>
      <c r="AG10" s="22">
        <v>292</v>
      </c>
      <c r="AH10" s="22">
        <v>23</v>
      </c>
      <c r="AI10" s="22"/>
      <c r="AJ10" s="22">
        <v>38</v>
      </c>
      <c r="AK10" s="22">
        <v>32</v>
      </c>
      <c r="AL10" s="22">
        <v>11</v>
      </c>
      <c r="AM10" s="22">
        <v>16</v>
      </c>
      <c r="AN10" s="22">
        <v>17</v>
      </c>
      <c r="AO10" s="22"/>
      <c r="AP10" s="22">
        <v>609</v>
      </c>
      <c r="AQ10" s="22">
        <v>54.4</v>
      </c>
      <c r="AR10" s="22">
        <v>2.4</v>
      </c>
      <c r="AS10" s="22">
        <v>7.7</v>
      </c>
      <c r="AT10" s="22">
        <v>256</v>
      </c>
      <c r="AU10" s="22">
        <v>22</v>
      </c>
      <c r="AV10" s="22"/>
      <c r="AW10" s="22">
        <v>36</v>
      </c>
      <c r="AX10" s="22">
        <v>34</v>
      </c>
      <c r="AY10" s="22">
        <v>15</v>
      </c>
      <c r="AZ10" s="22">
        <v>15</v>
      </c>
      <c r="BA10" s="22">
        <v>12</v>
      </c>
      <c r="BB10" s="22"/>
      <c r="BC10" s="22">
        <v>585</v>
      </c>
      <c r="BD10" s="22">
        <v>55.1</v>
      </c>
      <c r="BE10" s="22">
        <v>2.4</v>
      </c>
      <c r="BF10" s="22">
        <v>8.1</v>
      </c>
      <c r="BG10" s="22">
        <v>295</v>
      </c>
      <c r="BH10" s="22">
        <v>21</v>
      </c>
      <c r="BI10" s="22"/>
      <c r="BJ10" s="22">
        <v>35</v>
      </c>
      <c r="BK10" s="22">
        <v>31</v>
      </c>
      <c r="BL10" s="22">
        <v>13</v>
      </c>
      <c r="BM10" s="22">
        <v>15</v>
      </c>
      <c r="BN10" s="22">
        <v>13</v>
      </c>
      <c r="BO10" s="22"/>
      <c r="BP10" s="22">
        <v>612</v>
      </c>
      <c r="BQ10" s="22">
        <v>59.9</v>
      </c>
      <c r="BR10" s="22">
        <v>2.4</v>
      </c>
      <c r="BS10" s="22">
        <v>8</v>
      </c>
      <c r="BT10" s="22">
        <v>272</v>
      </c>
      <c r="BU10" s="22">
        <v>23</v>
      </c>
      <c r="BV10" s="22"/>
      <c r="BW10" s="22">
        <v>36</v>
      </c>
      <c r="BX10" s="22">
        <v>34</v>
      </c>
      <c r="BY10" s="22">
        <v>14</v>
      </c>
      <c r="BZ10" s="22">
        <v>15</v>
      </c>
      <c r="CA10" s="22">
        <v>15</v>
      </c>
      <c r="CB10" s="22"/>
      <c r="CC10" s="22">
        <v>625</v>
      </c>
      <c r="CD10" s="22">
        <v>52.2</v>
      </c>
      <c r="CE10" s="22">
        <v>2.5</v>
      </c>
      <c r="CF10" s="22">
        <v>7.9</v>
      </c>
      <c r="CG10" s="22">
        <v>191</v>
      </c>
      <c r="CH10" s="22">
        <v>18</v>
      </c>
      <c r="CI10" s="22"/>
      <c r="CJ10" s="22">
        <v>21</v>
      </c>
      <c r="CK10" s="22">
        <v>19</v>
      </c>
      <c r="CL10" s="22">
        <v>18</v>
      </c>
      <c r="CM10" s="22">
        <v>19</v>
      </c>
      <c r="CN10" s="22">
        <v>14</v>
      </c>
      <c r="CO10" s="22"/>
      <c r="CP10" s="22">
        <v>522</v>
      </c>
      <c r="CQ10" s="22">
        <v>55</v>
      </c>
      <c r="CR10" s="22">
        <v>2.57</v>
      </c>
      <c r="CS10" s="22">
        <v>8.1</v>
      </c>
      <c r="CT10" s="22">
        <v>229</v>
      </c>
      <c r="CU10" s="22">
        <v>19</v>
      </c>
      <c r="CV10" s="22"/>
      <c r="CW10" s="22">
        <v>25</v>
      </c>
      <c r="CX10" s="22">
        <v>20</v>
      </c>
      <c r="CY10" s="22">
        <v>20</v>
      </c>
      <c r="CZ10" s="22">
        <v>18</v>
      </c>
      <c r="DA10" s="22">
        <v>15</v>
      </c>
      <c r="DB10" s="22"/>
      <c r="DC10" s="22">
        <v>658</v>
      </c>
      <c r="DD10" s="22">
        <v>53.7</v>
      </c>
      <c r="DE10" s="22">
        <v>1.76</v>
      </c>
      <c r="DF10" s="22">
        <v>7.52</v>
      </c>
      <c r="DG10" s="22">
        <v>310</v>
      </c>
      <c r="DH10" s="22">
        <v>20</v>
      </c>
      <c r="DI10" s="22"/>
      <c r="DJ10" s="22">
        <v>33</v>
      </c>
      <c r="DK10" s="22">
        <v>28</v>
      </c>
      <c r="DL10" s="22">
        <v>21</v>
      </c>
      <c r="DM10" s="22">
        <v>15</v>
      </c>
      <c r="DN10" s="22">
        <v>17</v>
      </c>
      <c r="DO10" s="22"/>
      <c r="DP10" s="22">
        <v>677</v>
      </c>
      <c r="DQ10" s="22">
        <v>61.1</v>
      </c>
      <c r="DR10" s="22">
        <v>1.5</v>
      </c>
      <c r="DS10" s="22">
        <v>8.5500000000000007</v>
      </c>
      <c r="DT10" s="22">
        <v>285</v>
      </c>
      <c r="DU10" s="22">
        <v>25</v>
      </c>
      <c r="DW10" s="22">
        <v>29</v>
      </c>
      <c r="DX10" s="22">
        <v>26</v>
      </c>
      <c r="DY10" s="22">
        <v>25</v>
      </c>
      <c r="DZ10" s="22">
        <v>21</v>
      </c>
      <c r="EA10" s="22">
        <v>22</v>
      </c>
      <c r="EC10" s="22">
        <v>603</v>
      </c>
      <c r="ED10" s="22">
        <v>54.8</v>
      </c>
      <c r="EE10" s="22">
        <v>1.7</v>
      </c>
      <c r="EF10" s="22">
        <v>6.9</v>
      </c>
      <c r="EG10" s="22">
        <v>237</v>
      </c>
      <c r="EH10" s="22">
        <v>20</v>
      </c>
      <c r="EJ10" s="22">
        <v>21</v>
      </c>
      <c r="EK10" s="22">
        <v>19</v>
      </c>
      <c r="EL10" s="22">
        <v>24</v>
      </c>
      <c r="EM10" s="22">
        <v>19</v>
      </c>
      <c r="EN10" s="22">
        <v>17</v>
      </c>
      <c r="EP10" s="22">
        <v>690</v>
      </c>
      <c r="EQ10" s="22">
        <v>51.9</v>
      </c>
      <c r="ER10" s="22">
        <v>1.98</v>
      </c>
      <c r="ES10" s="22">
        <v>7.95</v>
      </c>
      <c r="ET10" s="22">
        <v>254</v>
      </c>
      <c r="EU10" s="22">
        <v>23</v>
      </c>
      <c r="EV10" s="22"/>
      <c r="EW10" s="22">
        <v>26</v>
      </c>
      <c r="EX10" s="22">
        <v>22</v>
      </c>
      <c r="EY10" s="22">
        <v>28</v>
      </c>
      <c r="EZ10" s="22">
        <v>21</v>
      </c>
      <c r="FA10" s="22">
        <v>19</v>
      </c>
      <c r="FB10" s="22"/>
      <c r="FC10">
        <v>7193</v>
      </c>
      <c r="FD10">
        <v>49.3</v>
      </c>
      <c r="FE10">
        <v>2.2000000000000002</v>
      </c>
      <c r="FF10">
        <v>9.5</v>
      </c>
      <c r="FG10">
        <v>1908</v>
      </c>
      <c r="FH10">
        <v>21.8</v>
      </c>
      <c r="FJ10">
        <v>35</v>
      </c>
      <c r="FK10">
        <v>31.1</v>
      </c>
      <c r="FL10">
        <v>12</v>
      </c>
      <c r="FM10">
        <v>14.8</v>
      </c>
      <c r="FN10">
        <v>14.8</v>
      </c>
    </row>
    <row r="11" spans="1:297">
      <c r="A11" s="53">
        <v>10</v>
      </c>
      <c r="B11" s="51" t="s">
        <v>84</v>
      </c>
      <c r="C11" s="22">
        <v>23</v>
      </c>
      <c r="D11" s="22">
        <v>19</v>
      </c>
      <c r="E11" s="22">
        <v>13</v>
      </c>
      <c r="F11" s="22">
        <v>100</v>
      </c>
      <c r="G11" s="22">
        <v>94</v>
      </c>
      <c r="H11" s="22">
        <v>83</v>
      </c>
      <c r="I11" s="22">
        <v>100</v>
      </c>
      <c r="J11" s="22">
        <v>36</v>
      </c>
      <c r="K11" s="22">
        <v>25</v>
      </c>
      <c r="L11" s="22"/>
      <c r="M11" s="22"/>
      <c r="N11" s="22"/>
      <c r="O11" s="22"/>
      <c r="P11" s="22">
        <v>56</v>
      </c>
      <c r="Q11" s="22">
        <v>51</v>
      </c>
      <c r="R11" s="22">
        <v>14</v>
      </c>
      <c r="S11" s="22">
        <v>93</v>
      </c>
      <c r="T11" s="22">
        <v>100</v>
      </c>
      <c r="U11" s="22">
        <v>75</v>
      </c>
      <c r="V11" s="22">
        <v>100</v>
      </c>
      <c r="W11" s="22">
        <v>23</v>
      </c>
      <c r="X11" s="22">
        <v>31</v>
      </c>
      <c r="Y11" s="22"/>
      <c r="Z11" s="22"/>
      <c r="AA11" s="22"/>
      <c r="AB11" s="22"/>
      <c r="AC11" s="22">
        <v>56</v>
      </c>
      <c r="AD11" s="22">
        <v>4</v>
      </c>
      <c r="AE11" s="22">
        <v>18</v>
      </c>
      <c r="AF11" s="22">
        <v>67</v>
      </c>
      <c r="AG11" s="22">
        <v>100</v>
      </c>
      <c r="AH11" s="22">
        <v>94</v>
      </c>
      <c r="AI11" s="22">
        <v>100</v>
      </c>
      <c r="AJ11" s="22">
        <v>22</v>
      </c>
      <c r="AK11" s="22">
        <v>31</v>
      </c>
      <c r="AL11" s="22"/>
      <c r="AM11" s="22"/>
      <c r="AN11" s="22"/>
      <c r="AO11" s="22"/>
      <c r="AP11" s="22">
        <v>73</v>
      </c>
      <c r="AQ11" s="22">
        <v>82</v>
      </c>
      <c r="AR11" s="22">
        <v>16</v>
      </c>
      <c r="AS11" s="22">
        <v>69</v>
      </c>
      <c r="AT11" s="22">
        <v>100</v>
      </c>
      <c r="AU11" s="22">
        <v>73</v>
      </c>
      <c r="AV11" s="22">
        <v>100</v>
      </c>
      <c r="AW11" s="22">
        <v>40</v>
      </c>
      <c r="AX11" s="22">
        <v>38</v>
      </c>
      <c r="AY11" s="22"/>
      <c r="AZ11" s="22"/>
      <c r="BA11" s="22"/>
      <c r="BB11" s="22"/>
      <c r="BC11" s="22">
        <v>62</v>
      </c>
      <c r="BD11" s="22">
        <v>45</v>
      </c>
      <c r="BE11" s="22">
        <v>12</v>
      </c>
      <c r="BF11" s="22">
        <v>58</v>
      </c>
      <c r="BG11" s="22">
        <v>100</v>
      </c>
      <c r="BH11" s="22">
        <v>70</v>
      </c>
      <c r="BI11" s="22">
        <v>100</v>
      </c>
      <c r="BJ11" s="22">
        <v>27</v>
      </c>
      <c r="BK11" s="22">
        <v>27</v>
      </c>
      <c r="BL11" s="22"/>
      <c r="BM11" s="22"/>
      <c r="BN11" s="22"/>
      <c r="BO11" s="22"/>
      <c r="BP11" s="22">
        <v>101</v>
      </c>
      <c r="BQ11" s="22">
        <v>41</v>
      </c>
      <c r="BR11" s="22">
        <v>13</v>
      </c>
      <c r="BS11" s="22">
        <v>100</v>
      </c>
      <c r="BT11" s="22">
        <v>88</v>
      </c>
      <c r="BU11" s="22">
        <v>45</v>
      </c>
      <c r="BV11" s="22">
        <v>100</v>
      </c>
      <c r="BW11" s="22">
        <v>29</v>
      </c>
      <c r="BX11" s="22">
        <v>46</v>
      </c>
      <c r="BY11" s="22"/>
      <c r="BZ11" s="22"/>
      <c r="CA11" s="22"/>
      <c r="CB11" s="22"/>
      <c r="CC11" s="22">
        <v>35</v>
      </c>
      <c r="CD11" s="22">
        <v>48</v>
      </c>
      <c r="CE11" s="22">
        <v>10</v>
      </c>
      <c r="CF11" s="22">
        <v>100</v>
      </c>
      <c r="CG11" s="22">
        <v>75</v>
      </c>
      <c r="CH11" s="22">
        <v>75</v>
      </c>
      <c r="CI11" s="22">
        <v>100</v>
      </c>
      <c r="CJ11" s="22">
        <v>18</v>
      </c>
      <c r="CK11" s="22">
        <v>28</v>
      </c>
      <c r="CL11" s="22"/>
      <c r="CM11" s="22"/>
      <c r="CN11" s="22"/>
      <c r="CO11" s="22"/>
      <c r="CP11" s="22">
        <v>63</v>
      </c>
      <c r="CQ11" s="22">
        <v>24</v>
      </c>
      <c r="CR11" s="22">
        <v>8</v>
      </c>
      <c r="CS11" s="22">
        <v>100</v>
      </c>
      <c r="CT11" s="22">
        <v>100</v>
      </c>
      <c r="CU11" s="22">
        <v>58</v>
      </c>
      <c r="CV11" s="22">
        <v>100</v>
      </c>
      <c r="CW11" s="22">
        <v>38</v>
      </c>
      <c r="CX11" s="22">
        <v>28</v>
      </c>
      <c r="CY11" s="22"/>
      <c r="CZ11" s="22"/>
      <c r="DA11" s="22"/>
      <c r="DB11" s="22"/>
      <c r="DC11" s="22">
        <v>79</v>
      </c>
      <c r="DD11" s="22">
        <v>120</v>
      </c>
      <c r="DE11" s="22">
        <v>21</v>
      </c>
      <c r="DF11" s="22">
        <v>72</v>
      </c>
      <c r="DG11" s="22">
        <v>89</v>
      </c>
      <c r="DH11" s="22">
        <v>96</v>
      </c>
      <c r="DI11" s="22">
        <v>100</v>
      </c>
      <c r="DJ11" s="22">
        <v>41</v>
      </c>
      <c r="DK11" s="22">
        <v>31</v>
      </c>
      <c r="DL11" s="22"/>
      <c r="DM11" s="22"/>
      <c r="DN11" s="22"/>
      <c r="DO11" s="22"/>
      <c r="DP11" s="22">
        <v>111</v>
      </c>
      <c r="DQ11">
        <v>82</v>
      </c>
      <c r="DR11">
        <v>20</v>
      </c>
      <c r="DS11" s="22">
        <v>65</v>
      </c>
      <c r="DT11" s="22">
        <v>92</v>
      </c>
      <c r="DU11" s="22">
        <v>101</v>
      </c>
      <c r="DV11" s="22">
        <v>100</v>
      </c>
      <c r="DW11" s="22">
        <v>37</v>
      </c>
      <c r="DX11" s="22">
        <v>31</v>
      </c>
      <c r="EC11">
        <v>96</v>
      </c>
      <c r="ED11">
        <v>23</v>
      </c>
      <c r="EE11">
        <v>10</v>
      </c>
      <c r="EF11">
        <v>70</v>
      </c>
      <c r="EG11">
        <v>100</v>
      </c>
      <c r="EH11">
        <v>78</v>
      </c>
      <c r="EI11">
        <v>100</v>
      </c>
      <c r="EJ11">
        <v>16</v>
      </c>
      <c r="EK11">
        <v>35</v>
      </c>
      <c r="EP11">
        <v>115</v>
      </c>
      <c r="EQ11">
        <v>29</v>
      </c>
      <c r="ER11">
        <v>13</v>
      </c>
      <c r="ES11">
        <v>71</v>
      </c>
      <c r="ET11">
        <v>91</v>
      </c>
      <c r="EU11">
        <v>67</v>
      </c>
      <c r="EV11">
        <v>86</v>
      </c>
      <c r="EW11">
        <v>16</v>
      </c>
      <c r="EX11">
        <v>24</v>
      </c>
      <c r="FC11">
        <v>751</v>
      </c>
      <c r="FD11">
        <v>417</v>
      </c>
      <c r="FE11">
        <v>175</v>
      </c>
      <c r="FF11">
        <v>75.099999999999994</v>
      </c>
      <c r="FG11">
        <v>81.3</v>
      </c>
      <c r="FH11">
        <v>1169</v>
      </c>
      <c r="FI11">
        <v>94.8</v>
      </c>
      <c r="FJ11">
        <v>517</v>
      </c>
      <c r="FK11">
        <v>335</v>
      </c>
    </row>
    <row r="12" spans="1:297">
      <c r="A12" s="53">
        <v>11</v>
      </c>
      <c r="B12" s="51" t="s">
        <v>252</v>
      </c>
      <c r="C12" s="22">
        <v>186</v>
      </c>
      <c r="D12" s="22">
        <v>8.5</v>
      </c>
      <c r="E12" s="22">
        <v>306</v>
      </c>
      <c r="F12" s="22"/>
      <c r="G12" s="22"/>
      <c r="H12" s="22"/>
      <c r="I12" s="22"/>
      <c r="J12" s="22"/>
      <c r="K12" s="22"/>
      <c r="L12" s="22"/>
      <c r="M12" s="22"/>
      <c r="N12" s="22"/>
      <c r="O12" s="22"/>
      <c r="P12" s="22">
        <v>177</v>
      </c>
      <c r="Q12" s="22">
        <v>8.4</v>
      </c>
      <c r="R12" s="22">
        <v>393</v>
      </c>
      <c r="S12" s="22"/>
      <c r="T12" s="22"/>
      <c r="U12" s="22"/>
      <c r="V12" s="22"/>
      <c r="W12" s="22"/>
      <c r="X12" s="22"/>
      <c r="Y12" s="22"/>
      <c r="Z12" s="22"/>
      <c r="AA12" s="22"/>
      <c r="AB12" s="22"/>
      <c r="AC12" s="22">
        <v>198</v>
      </c>
      <c r="AD12" s="22">
        <v>9.4</v>
      </c>
      <c r="AE12" s="22">
        <v>323</v>
      </c>
      <c r="AF12" s="22"/>
      <c r="AG12" s="22"/>
      <c r="AH12" s="22"/>
      <c r="AI12" s="22"/>
      <c r="AJ12" s="22"/>
      <c r="AK12" s="22"/>
      <c r="AL12" s="22"/>
      <c r="AM12" s="22"/>
      <c r="AN12" s="22"/>
      <c r="AO12" s="22"/>
      <c r="AP12" s="22">
        <v>198</v>
      </c>
      <c r="AQ12" s="22">
        <v>9</v>
      </c>
      <c r="AR12" s="22">
        <v>186</v>
      </c>
      <c r="AS12" s="22">
        <v>173</v>
      </c>
      <c r="AT12" s="22"/>
      <c r="AU12" s="22"/>
      <c r="AV12" s="22"/>
      <c r="AW12" s="22"/>
      <c r="AX12" s="22"/>
      <c r="AY12" s="22"/>
      <c r="AZ12" s="22"/>
      <c r="BA12" s="22"/>
      <c r="BB12" s="22"/>
      <c r="BC12" s="22">
        <v>147</v>
      </c>
      <c r="BD12" s="22">
        <v>7.7</v>
      </c>
      <c r="BE12" s="22">
        <v>218</v>
      </c>
      <c r="BF12" s="22">
        <v>93</v>
      </c>
      <c r="BG12" s="22"/>
      <c r="BH12" s="22"/>
      <c r="BI12" s="22"/>
      <c r="BJ12" s="22"/>
      <c r="BK12" s="22"/>
      <c r="BL12" s="22"/>
      <c r="BM12" s="22"/>
      <c r="BN12" s="22"/>
      <c r="BO12" s="22"/>
      <c r="BP12" s="22">
        <v>209</v>
      </c>
      <c r="BQ12" s="22">
        <v>10</v>
      </c>
      <c r="BR12" s="22">
        <v>294</v>
      </c>
      <c r="BS12" s="22">
        <v>117</v>
      </c>
      <c r="BT12" s="22"/>
      <c r="BU12" s="22"/>
      <c r="BV12" s="22"/>
      <c r="BW12" s="22"/>
      <c r="BX12" s="22"/>
      <c r="BY12" s="22"/>
      <c r="BZ12" s="22"/>
      <c r="CA12" s="22"/>
      <c r="CB12" s="22"/>
      <c r="CC12" s="22">
        <v>228</v>
      </c>
      <c r="CD12" s="22">
        <v>12</v>
      </c>
      <c r="CE12" s="22">
        <v>306</v>
      </c>
      <c r="CF12" s="22">
        <v>70</v>
      </c>
      <c r="CG12" s="22"/>
      <c r="CH12" s="22"/>
      <c r="CI12" s="22"/>
      <c r="CJ12" s="22"/>
      <c r="CK12" s="22"/>
      <c r="CL12" s="22"/>
      <c r="CM12" s="22"/>
      <c r="CN12" s="22"/>
      <c r="CO12" s="22"/>
      <c r="CP12" s="22">
        <v>192</v>
      </c>
      <c r="CQ12" s="22">
        <v>9.6</v>
      </c>
      <c r="CR12" s="22">
        <v>270</v>
      </c>
      <c r="CS12" s="22">
        <v>85</v>
      </c>
      <c r="CT12" s="22"/>
      <c r="CU12" s="22"/>
      <c r="CV12" s="22"/>
      <c r="CW12" s="22"/>
      <c r="CX12" s="22"/>
      <c r="CY12" s="22"/>
      <c r="CZ12" s="22"/>
      <c r="DA12" s="22"/>
      <c r="DB12" s="22"/>
      <c r="DC12" s="22">
        <v>198</v>
      </c>
      <c r="DD12">
        <v>8.6</v>
      </c>
      <c r="DE12" s="22">
        <v>204</v>
      </c>
      <c r="DF12" s="22">
        <v>138</v>
      </c>
      <c r="DG12" s="22"/>
      <c r="DH12" s="22"/>
      <c r="DI12" s="22"/>
      <c r="DJ12" s="22"/>
      <c r="DK12" s="22"/>
      <c r="DL12" s="22"/>
      <c r="DM12" s="22"/>
      <c r="DN12" s="22"/>
      <c r="DO12" s="22"/>
      <c r="DP12" s="22">
        <v>166</v>
      </c>
      <c r="DQ12">
        <v>7.9</v>
      </c>
      <c r="DR12">
        <v>293</v>
      </c>
      <c r="DS12" s="22">
        <v>71</v>
      </c>
      <c r="DT12" s="22"/>
      <c r="DU12" s="22"/>
      <c r="DV12" s="22"/>
      <c r="EC12">
        <v>181</v>
      </c>
      <c r="ED12">
        <v>9.1</v>
      </c>
      <c r="EE12">
        <v>287</v>
      </c>
      <c r="EF12">
        <v>50</v>
      </c>
      <c r="EP12">
        <v>221</v>
      </c>
      <c r="EQ12">
        <v>10</v>
      </c>
      <c r="ER12">
        <v>255</v>
      </c>
      <c r="ES12">
        <v>56</v>
      </c>
      <c r="FC12">
        <v>1659</v>
      </c>
      <c r="FD12">
        <v>6.8</v>
      </c>
      <c r="FE12">
        <v>2340</v>
      </c>
    </row>
    <row r="13" spans="1:297">
      <c r="A13" s="49">
        <v>12</v>
      </c>
      <c r="B13" s="51" t="s">
        <v>9</v>
      </c>
      <c r="C13" s="22">
        <v>148</v>
      </c>
      <c r="D13" s="22">
        <v>484</v>
      </c>
      <c r="E13" s="22">
        <v>28.7</v>
      </c>
      <c r="F13" s="22">
        <v>0</v>
      </c>
      <c r="G13" s="22">
        <v>41</v>
      </c>
      <c r="H13" s="22">
        <v>0</v>
      </c>
      <c r="I13" s="22">
        <v>27</v>
      </c>
      <c r="J13" s="22">
        <v>128</v>
      </c>
      <c r="K13" s="22">
        <v>737</v>
      </c>
      <c r="L13" s="22">
        <v>28</v>
      </c>
      <c r="M13" s="22">
        <v>10</v>
      </c>
      <c r="N13" s="22">
        <v>18</v>
      </c>
      <c r="O13" s="22">
        <v>288</v>
      </c>
      <c r="P13" s="22">
        <v>161</v>
      </c>
      <c r="Q13" s="22">
        <v>541</v>
      </c>
      <c r="R13" s="22">
        <v>33.4</v>
      </c>
      <c r="S13" s="22">
        <v>0</v>
      </c>
      <c r="T13" s="22">
        <v>46</v>
      </c>
      <c r="U13" s="22">
        <v>0</v>
      </c>
      <c r="V13" s="22">
        <v>34</v>
      </c>
      <c r="W13" s="22">
        <v>134</v>
      </c>
      <c r="X13" s="22">
        <v>770</v>
      </c>
      <c r="Y13" s="22">
        <v>28</v>
      </c>
      <c r="Z13" s="22">
        <v>8</v>
      </c>
      <c r="AA13" s="22">
        <v>11</v>
      </c>
      <c r="AB13" s="22">
        <v>314</v>
      </c>
      <c r="AC13" s="22">
        <v>168</v>
      </c>
      <c r="AD13" s="22">
        <v>479</v>
      </c>
      <c r="AE13" s="22">
        <v>30.8</v>
      </c>
      <c r="AF13" s="22">
        <v>1</v>
      </c>
      <c r="AG13" s="22">
        <v>42</v>
      </c>
      <c r="AH13" s="22">
        <v>0</v>
      </c>
      <c r="AI13" s="22">
        <v>39</v>
      </c>
      <c r="AJ13" s="22">
        <v>95</v>
      </c>
      <c r="AK13" s="22">
        <v>744</v>
      </c>
      <c r="AL13" s="22">
        <v>27</v>
      </c>
      <c r="AM13" s="22">
        <v>9</v>
      </c>
      <c r="AN13" s="22">
        <v>17</v>
      </c>
      <c r="AO13" s="22">
        <v>407</v>
      </c>
      <c r="AP13" s="22">
        <v>148</v>
      </c>
      <c r="AQ13" s="22">
        <v>373</v>
      </c>
      <c r="AR13" s="22">
        <v>23.2</v>
      </c>
      <c r="AS13" s="22">
        <v>0</v>
      </c>
      <c r="AT13" s="22">
        <v>48</v>
      </c>
      <c r="AU13" s="22">
        <v>0</v>
      </c>
      <c r="AV13" s="22">
        <v>34</v>
      </c>
      <c r="AW13" s="22">
        <v>123</v>
      </c>
      <c r="AX13" s="22">
        <v>750</v>
      </c>
      <c r="AY13" s="22">
        <v>27</v>
      </c>
      <c r="AZ13" s="22">
        <v>7</v>
      </c>
      <c r="BA13" s="22">
        <v>9</v>
      </c>
      <c r="BB13" s="22">
        <v>375</v>
      </c>
      <c r="BC13" s="22">
        <v>138</v>
      </c>
      <c r="BD13" s="22">
        <v>256</v>
      </c>
      <c r="BE13" s="22">
        <v>21.8</v>
      </c>
      <c r="BF13" s="22">
        <v>0</v>
      </c>
      <c r="BG13" s="22">
        <v>26</v>
      </c>
      <c r="BH13" s="22">
        <v>0</v>
      </c>
      <c r="BI13" s="22">
        <v>32</v>
      </c>
      <c r="BJ13" s="22">
        <v>110</v>
      </c>
      <c r="BK13" s="22">
        <v>651</v>
      </c>
      <c r="BL13" s="22">
        <v>30</v>
      </c>
      <c r="BM13" s="22">
        <v>6</v>
      </c>
      <c r="BN13" s="22">
        <v>18</v>
      </c>
      <c r="BO13" s="22">
        <v>481</v>
      </c>
      <c r="BP13" s="22">
        <v>137</v>
      </c>
      <c r="BQ13" s="22">
        <v>326</v>
      </c>
      <c r="BR13" s="22">
        <v>20.100000000000001</v>
      </c>
      <c r="BS13" s="22">
        <v>0</v>
      </c>
      <c r="BT13" s="22">
        <v>42</v>
      </c>
      <c r="BU13" s="22">
        <v>1</v>
      </c>
      <c r="BV13" s="22">
        <v>33</v>
      </c>
      <c r="BW13" s="22">
        <v>101</v>
      </c>
      <c r="BX13" s="22">
        <v>702</v>
      </c>
      <c r="BY13" s="22">
        <v>25</v>
      </c>
      <c r="BZ13" s="22">
        <v>8</v>
      </c>
      <c r="CA13" s="22">
        <v>27</v>
      </c>
      <c r="CB13" s="22">
        <v>488</v>
      </c>
      <c r="CC13" s="22">
        <v>147</v>
      </c>
      <c r="CD13" s="22">
        <v>824</v>
      </c>
      <c r="CE13" s="22">
        <v>51.5</v>
      </c>
      <c r="CF13" s="22">
        <v>0</v>
      </c>
      <c r="CG13" s="22">
        <v>39</v>
      </c>
      <c r="CH13" s="22">
        <v>1</v>
      </c>
      <c r="CI13" s="22">
        <v>33</v>
      </c>
      <c r="CJ13" s="22">
        <v>106</v>
      </c>
      <c r="CK13" s="22">
        <v>691</v>
      </c>
      <c r="CL13" s="22">
        <v>26</v>
      </c>
      <c r="CM13" s="22">
        <v>8</v>
      </c>
      <c r="CN13" s="22">
        <v>18</v>
      </c>
      <c r="CO13" s="22">
        <v>451</v>
      </c>
      <c r="CP13" s="22">
        <v>183</v>
      </c>
      <c r="CQ13" s="22">
        <v>336</v>
      </c>
      <c r="CR13" s="22">
        <v>35.5</v>
      </c>
      <c r="CS13" s="22">
        <v>0</v>
      </c>
      <c r="CT13" s="22">
        <v>49</v>
      </c>
      <c r="CU13" s="22">
        <v>0</v>
      </c>
      <c r="CV13" s="22">
        <v>23</v>
      </c>
      <c r="CW13" s="22">
        <v>110</v>
      </c>
      <c r="CX13" s="22">
        <v>624</v>
      </c>
      <c r="CY13" s="22">
        <v>26</v>
      </c>
      <c r="CZ13" s="22">
        <v>7</v>
      </c>
      <c r="DA13" s="22">
        <v>11</v>
      </c>
      <c r="DB13" s="22">
        <v>397</v>
      </c>
      <c r="DC13" s="22">
        <v>176</v>
      </c>
      <c r="DD13" s="22">
        <v>402</v>
      </c>
      <c r="DE13" s="22">
        <v>24.3</v>
      </c>
      <c r="DF13" s="22">
        <v>0</v>
      </c>
      <c r="DG13" s="22">
        <v>30</v>
      </c>
      <c r="DH13" s="22">
        <v>0</v>
      </c>
      <c r="DI13" s="22">
        <v>32</v>
      </c>
      <c r="DJ13" s="22">
        <v>105</v>
      </c>
      <c r="DK13" s="22">
        <v>732</v>
      </c>
      <c r="DL13" s="22">
        <v>24</v>
      </c>
      <c r="DM13" s="22">
        <v>8</v>
      </c>
      <c r="DN13" s="22">
        <v>13</v>
      </c>
      <c r="DO13" s="22">
        <v>419</v>
      </c>
      <c r="DP13" s="22">
        <v>104</v>
      </c>
      <c r="DQ13" s="22">
        <v>279</v>
      </c>
      <c r="DR13" s="22">
        <v>19.8</v>
      </c>
      <c r="DS13" s="22">
        <v>0</v>
      </c>
      <c r="DT13" s="22">
        <v>49</v>
      </c>
      <c r="DU13" s="22">
        <v>0</v>
      </c>
      <c r="DV13" s="22">
        <v>21</v>
      </c>
      <c r="DW13" s="22">
        <v>95</v>
      </c>
      <c r="DX13" s="22">
        <v>667</v>
      </c>
      <c r="DY13" s="22">
        <v>23</v>
      </c>
      <c r="DZ13" s="22">
        <v>9</v>
      </c>
      <c r="EA13" s="22">
        <v>15</v>
      </c>
      <c r="EB13" s="22">
        <v>395</v>
      </c>
      <c r="EC13" s="22">
        <v>110</v>
      </c>
      <c r="ED13" s="22">
        <v>238</v>
      </c>
      <c r="EE13" s="22">
        <v>19.399999999999999</v>
      </c>
      <c r="EF13" s="22">
        <v>1</v>
      </c>
      <c r="EG13" s="22">
        <v>37</v>
      </c>
      <c r="EH13" s="22">
        <v>0</v>
      </c>
      <c r="EI13" s="22">
        <v>27</v>
      </c>
      <c r="EJ13" s="22">
        <v>93</v>
      </c>
      <c r="EK13" s="22">
        <v>586</v>
      </c>
      <c r="EL13" s="22">
        <v>23</v>
      </c>
      <c r="EM13" s="22">
        <v>8</v>
      </c>
      <c r="EN13" s="22">
        <v>16</v>
      </c>
      <c r="EO13" s="22">
        <v>426</v>
      </c>
      <c r="EP13" s="22">
        <v>149</v>
      </c>
      <c r="EQ13" s="22">
        <v>460</v>
      </c>
      <c r="ER13" s="22">
        <v>21.7</v>
      </c>
      <c r="ES13" s="22">
        <v>0</v>
      </c>
      <c r="ET13" s="22">
        <v>31</v>
      </c>
      <c r="EU13" s="22">
        <v>0</v>
      </c>
      <c r="EV13" s="22">
        <v>31</v>
      </c>
      <c r="EW13" s="22">
        <v>106</v>
      </c>
      <c r="EX13" s="22">
        <v>635</v>
      </c>
      <c r="EY13" s="22">
        <v>23</v>
      </c>
      <c r="EZ13" s="22">
        <v>7</v>
      </c>
      <c r="FA13" s="22">
        <v>16</v>
      </c>
      <c r="FB13" s="22">
        <v>436</v>
      </c>
      <c r="FC13">
        <v>1406</v>
      </c>
      <c r="FD13">
        <v>6087</v>
      </c>
      <c r="FE13">
        <v>27.4</v>
      </c>
      <c r="FF13">
        <v>1</v>
      </c>
      <c r="FG13">
        <v>306</v>
      </c>
      <c r="FH13">
        <v>0</v>
      </c>
      <c r="FI13">
        <v>318</v>
      </c>
      <c r="FJ13">
        <v>1212</v>
      </c>
      <c r="FK13">
        <v>8873</v>
      </c>
      <c r="FL13">
        <v>26.1</v>
      </c>
      <c r="FM13">
        <v>92</v>
      </c>
      <c r="FN13">
        <v>220</v>
      </c>
      <c r="FO13">
        <v>3368</v>
      </c>
    </row>
    <row r="14" spans="1:297">
      <c r="A14" s="49">
        <v>13</v>
      </c>
      <c r="B14" s="49" t="s">
        <v>256</v>
      </c>
      <c r="C14" s="22">
        <v>717</v>
      </c>
      <c r="D14" s="22">
        <v>33</v>
      </c>
      <c r="E14" s="22">
        <v>215</v>
      </c>
      <c r="F14" s="22">
        <v>1</v>
      </c>
      <c r="G14" s="22">
        <v>0</v>
      </c>
      <c r="H14" s="22">
        <v>3</v>
      </c>
      <c r="I14" s="22">
        <v>1</v>
      </c>
      <c r="J14" s="22"/>
      <c r="K14" s="22"/>
      <c r="L14" s="22"/>
      <c r="M14" s="22"/>
      <c r="N14" s="22"/>
      <c r="O14" s="22"/>
      <c r="P14" s="22">
        <v>545</v>
      </c>
      <c r="Q14" s="22">
        <v>26</v>
      </c>
      <c r="R14" s="22">
        <v>150</v>
      </c>
      <c r="S14" s="22">
        <v>1</v>
      </c>
      <c r="T14" s="22">
        <v>0</v>
      </c>
      <c r="U14" s="22">
        <v>5</v>
      </c>
      <c r="V14" s="22">
        <v>3</v>
      </c>
      <c r="W14" s="22"/>
      <c r="X14" s="22"/>
      <c r="Y14" s="22"/>
      <c r="Z14" s="22"/>
      <c r="AA14" s="22"/>
      <c r="AB14" s="22"/>
      <c r="AC14" s="22">
        <v>527</v>
      </c>
      <c r="AD14" s="22">
        <v>24</v>
      </c>
      <c r="AE14" s="22">
        <v>205</v>
      </c>
      <c r="AF14" s="22">
        <v>3</v>
      </c>
      <c r="AG14" s="22">
        <v>0</v>
      </c>
      <c r="AH14" s="22">
        <v>3</v>
      </c>
      <c r="AI14" s="22">
        <v>0</v>
      </c>
      <c r="AJ14" s="22"/>
      <c r="AK14" s="22"/>
      <c r="AL14" s="22"/>
      <c r="AM14" s="22"/>
      <c r="AN14" s="22"/>
      <c r="AO14" s="22"/>
      <c r="AP14" s="22">
        <v>630</v>
      </c>
      <c r="AQ14" s="22">
        <v>27</v>
      </c>
      <c r="AR14" s="22">
        <v>201</v>
      </c>
      <c r="AS14" s="22">
        <v>7</v>
      </c>
      <c r="AT14" s="22">
        <v>0</v>
      </c>
      <c r="AU14" s="22">
        <v>8</v>
      </c>
      <c r="AV14" s="22">
        <v>0</v>
      </c>
      <c r="AW14" s="22"/>
      <c r="AX14" s="22"/>
      <c r="AY14" s="22"/>
      <c r="AZ14" s="22"/>
      <c r="BA14" s="22"/>
      <c r="BB14" s="22"/>
      <c r="BC14" s="22">
        <v>1492</v>
      </c>
      <c r="BD14" s="22">
        <v>88</v>
      </c>
      <c r="BE14" s="22">
        <v>299</v>
      </c>
      <c r="BF14" s="22">
        <v>4</v>
      </c>
      <c r="BG14" s="22">
        <v>0</v>
      </c>
      <c r="BH14" s="22">
        <v>1</v>
      </c>
      <c r="BI14" s="22">
        <v>0</v>
      </c>
      <c r="BJ14" s="22"/>
      <c r="BK14" s="22"/>
      <c r="BL14" s="22"/>
      <c r="BM14" s="22"/>
      <c r="BN14" s="22"/>
      <c r="BO14" s="22"/>
      <c r="BP14" s="22">
        <v>402</v>
      </c>
      <c r="BQ14" s="22">
        <v>20</v>
      </c>
      <c r="BR14" s="22">
        <v>109</v>
      </c>
      <c r="BS14" s="22">
        <v>2</v>
      </c>
      <c r="BT14" s="22">
        <v>0</v>
      </c>
      <c r="BU14" s="22">
        <v>1</v>
      </c>
      <c r="BV14" s="22">
        <v>0</v>
      </c>
      <c r="BW14" s="22"/>
      <c r="BX14" s="22"/>
      <c r="BY14" s="22"/>
      <c r="BZ14" s="22"/>
      <c r="CA14" s="22"/>
      <c r="CB14" s="22"/>
      <c r="CC14" s="22">
        <v>360</v>
      </c>
      <c r="CD14" s="22">
        <v>18</v>
      </c>
      <c r="CE14" s="22">
        <v>156</v>
      </c>
      <c r="CF14" s="22">
        <v>0</v>
      </c>
      <c r="CG14" s="22">
        <v>0</v>
      </c>
      <c r="CH14" s="22">
        <v>0</v>
      </c>
      <c r="CI14" s="22">
        <v>0</v>
      </c>
      <c r="CJ14" s="22"/>
      <c r="CK14" s="22"/>
      <c r="CL14" s="22"/>
      <c r="CM14" s="22"/>
      <c r="CN14" s="22"/>
      <c r="CO14" s="22"/>
      <c r="CP14" s="22">
        <v>508</v>
      </c>
      <c r="CQ14">
        <v>25</v>
      </c>
      <c r="CR14" s="22">
        <v>198</v>
      </c>
      <c r="CS14" s="22">
        <v>1</v>
      </c>
      <c r="CT14" s="22">
        <v>0</v>
      </c>
      <c r="CU14" s="22">
        <v>1</v>
      </c>
      <c r="CV14" s="22">
        <v>0</v>
      </c>
      <c r="CW14" s="22"/>
      <c r="CX14" s="22"/>
      <c r="CY14" s="22"/>
      <c r="CZ14" s="22"/>
      <c r="DA14" s="22"/>
      <c r="DB14" s="22"/>
      <c r="DC14" s="22">
        <v>677</v>
      </c>
      <c r="DD14" s="22">
        <v>30.8</v>
      </c>
      <c r="DE14" s="22">
        <v>196</v>
      </c>
      <c r="DF14" s="22">
        <v>1</v>
      </c>
      <c r="DG14" s="22">
        <v>0</v>
      </c>
      <c r="DH14" s="22">
        <v>1</v>
      </c>
      <c r="DI14" s="22">
        <v>2</v>
      </c>
      <c r="DJ14" s="22"/>
      <c r="DK14" s="22"/>
      <c r="DL14" s="22"/>
      <c r="DM14" s="22"/>
      <c r="DN14" s="22"/>
      <c r="DO14" s="22"/>
      <c r="DP14" s="22">
        <v>842</v>
      </c>
      <c r="DQ14" s="22">
        <v>40</v>
      </c>
      <c r="DR14" s="22">
        <v>231</v>
      </c>
      <c r="DS14" s="22">
        <v>2</v>
      </c>
      <c r="DT14" s="22">
        <v>0</v>
      </c>
      <c r="DU14" s="22">
        <v>1</v>
      </c>
      <c r="DV14" s="22"/>
      <c r="DW14" s="22"/>
      <c r="DX14" s="22"/>
      <c r="DY14" s="22"/>
      <c r="DZ14" s="22"/>
      <c r="EA14" s="22"/>
      <c r="EB14" s="22"/>
      <c r="EC14" s="22">
        <v>395</v>
      </c>
      <c r="ED14" s="22">
        <v>21</v>
      </c>
      <c r="EE14" s="22">
        <v>156</v>
      </c>
      <c r="EF14" s="22">
        <v>1</v>
      </c>
      <c r="EG14" s="22">
        <v>0</v>
      </c>
      <c r="EH14" s="22">
        <v>2</v>
      </c>
      <c r="EI14" s="22">
        <v>0</v>
      </c>
      <c r="EJ14" s="22"/>
      <c r="EK14" s="22"/>
      <c r="EL14" s="22"/>
      <c r="EM14" s="22"/>
      <c r="EN14" s="22"/>
      <c r="EO14" s="22"/>
      <c r="EP14">
        <v>435</v>
      </c>
      <c r="EQ14">
        <v>20</v>
      </c>
      <c r="ER14">
        <v>200</v>
      </c>
      <c r="ES14">
        <v>0</v>
      </c>
      <c r="ET14">
        <v>0</v>
      </c>
      <c r="EU14">
        <v>1</v>
      </c>
      <c r="EV14">
        <v>0</v>
      </c>
      <c r="FC14">
        <v>8830</v>
      </c>
      <c r="FD14">
        <v>35.700000000000003</v>
      </c>
      <c r="FE14">
        <v>1954</v>
      </c>
      <c r="FF14">
        <v>16</v>
      </c>
      <c r="FG14">
        <v>0</v>
      </c>
      <c r="FH14">
        <v>17</v>
      </c>
      <c r="FI14">
        <v>6</v>
      </c>
    </row>
    <row r="15" spans="1:297">
      <c r="A15" s="49">
        <v>14</v>
      </c>
      <c r="B15" s="51" t="s">
        <v>253</v>
      </c>
      <c r="C15" s="22">
        <v>295</v>
      </c>
      <c r="D15" s="22">
        <v>22</v>
      </c>
      <c r="E15" s="22">
        <v>288</v>
      </c>
      <c r="F15" s="22">
        <v>228</v>
      </c>
      <c r="G15" s="22">
        <v>203</v>
      </c>
      <c r="H15" s="22">
        <v>2.1</v>
      </c>
      <c r="I15" s="22">
        <v>47.1</v>
      </c>
      <c r="J15" s="22">
        <v>2.4</v>
      </c>
      <c r="K15" s="22">
        <v>311</v>
      </c>
      <c r="L15" s="22">
        <v>100</v>
      </c>
      <c r="M15" s="22"/>
      <c r="N15" s="22"/>
      <c r="O15" s="22"/>
      <c r="P15" s="22">
        <v>231</v>
      </c>
      <c r="Q15" s="22">
        <v>17</v>
      </c>
      <c r="R15" s="22">
        <v>256</v>
      </c>
      <c r="S15" s="22">
        <v>174</v>
      </c>
      <c r="T15" s="22">
        <v>166</v>
      </c>
      <c r="U15" s="22">
        <v>1.79</v>
      </c>
      <c r="V15" s="22">
        <v>40.200000000000003</v>
      </c>
      <c r="W15" s="22">
        <v>2.4</v>
      </c>
      <c r="X15" s="22">
        <v>223</v>
      </c>
      <c r="Y15" s="22">
        <v>75</v>
      </c>
      <c r="Z15" s="22"/>
      <c r="AA15" s="22"/>
      <c r="AB15" s="22"/>
      <c r="AC15" s="22">
        <v>266</v>
      </c>
      <c r="AD15" s="22">
        <v>24</v>
      </c>
      <c r="AE15" s="22">
        <v>204</v>
      </c>
      <c r="AF15" s="22">
        <v>147</v>
      </c>
      <c r="AG15" s="22">
        <v>125</v>
      </c>
      <c r="AH15" s="22">
        <v>1.62</v>
      </c>
      <c r="AI15" s="22">
        <v>36.5</v>
      </c>
      <c r="AJ15" s="22">
        <v>4.4000000000000004</v>
      </c>
      <c r="AK15" s="22">
        <v>281</v>
      </c>
      <c r="AL15" s="22">
        <v>66</v>
      </c>
      <c r="AM15" s="22"/>
      <c r="AN15" s="22"/>
      <c r="AO15" s="22"/>
      <c r="AP15" s="22">
        <v>272</v>
      </c>
      <c r="AQ15" s="22">
        <v>27</v>
      </c>
      <c r="AR15" s="22">
        <v>203</v>
      </c>
      <c r="AS15" s="22">
        <v>154</v>
      </c>
      <c r="AT15" s="22">
        <v>124</v>
      </c>
      <c r="AU15" s="22">
        <v>1.58</v>
      </c>
      <c r="AV15" s="22">
        <v>35.5</v>
      </c>
      <c r="AW15" s="22">
        <v>2.5</v>
      </c>
      <c r="AX15" s="22">
        <v>292</v>
      </c>
      <c r="AY15" s="22">
        <v>43</v>
      </c>
      <c r="AZ15" s="22"/>
      <c r="BA15" s="22"/>
      <c r="BB15" s="22"/>
      <c r="BC15" s="22">
        <v>241</v>
      </c>
      <c r="BD15" s="22">
        <v>18</v>
      </c>
      <c r="BE15" s="22">
        <v>169</v>
      </c>
      <c r="BF15" s="22">
        <v>90</v>
      </c>
      <c r="BG15" s="22">
        <v>94</v>
      </c>
      <c r="BH15" s="22">
        <v>1.51</v>
      </c>
      <c r="BI15" s="22">
        <v>34</v>
      </c>
      <c r="BJ15" s="22">
        <v>2.2000000000000002</v>
      </c>
      <c r="BK15" s="22">
        <v>184</v>
      </c>
      <c r="BL15" s="22">
        <v>100</v>
      </c>
      <c r="BM15" s="22"/>
      <c r="BN15" s="22"/>
      <c r="BO15" s="22"/>
      <c r="BP15" s="22">
        <v>223</v>
      </c>
      <c r="BQ15" s="22">
        <v>24</v>
      </c>
      <c r="BR15" s="22">
        <v>246</v>
      </c>
      <c r="BS15" s="22">
        <v>145</v>
      </c>
      <c r="BT15" s="22">
        <v>113</v>
      </c>
      <c r="BU15" s="22">
        <v>1.6</v>
      </c>
      <c r="BV15" s="22">
        <v>35.799999999999997</v>
      </c>
      <c r="BW15" s="22">
        <v>1.9</v>
      </c>
      <c r="BX15" s="22">
        <v>176</v>
      </c>
      <c r="BY15" s="22">
        <v>50</v>
      </c>
      <c r="BZ15" s="22"/>
      <c r="CA15" s="22"/>
      <c r="CB15" s="22"/>
      <c r="CC15" s="22">
        <v>203</v>
      </c>
      <c r="CD15" s="22">
        <v>10</v>
      </c>
      <c r="CE15" s="22">
        <v>280</v>
      </c>
      <c r="CF15" s="22">
        <v>110</v>
      </c>
      <c r="CG15" s="22">
        <v>146</v>
      </c>
      <c r="CH15" s="22">
        <v>1.75</v>
      </c>
      <c r="CI15" s="22">
        <v>39.4</v>
      </c>
      <c r="CJ15" s="22">
        <v>4.7</v>
      </c>
      <c r="CK15" s="22">
        <v>185</v>
      </c>
      <c r="CL15" s="22">
        <v>100</v>
      </c>
      <c r="CM15" s="22"/>
      <c r="CN15" s="22"/>
      <c r="CO15" s="22"/>
      <c r="CP15" s="22">
        <v>210</v>
      </c>
      <c r="CQ15" s="22">
        <v>2</v>
      </c>
      <c r="CR15" s="22">
        <v>218</v>
      </c>
      <c r="CS15" s="22">
        <v>131</v>
      </c>
      <c r="CT15" s="22">
        <v>141</v>
      </c>
      <c r="CU15" s="22">
        <v>1.56</v>
      </c>
      <c r="CV15" s="22">
        <v>35.1</v>
      </c>
      <c r="CW15" s="22">
        <v>2.6</v>
      </c>
      <c r="CX15" s="22">
        <v>205</v>
      </c>
      <c r="CY15" s="22">
        <v>72</v>
      </c>
      <c r="CZ15" s="22"/>
      <c r="DA15" s="22"/>
      <c r="DB15" s="22"/>
      <c r="DC15" s="22">
        <v>313</v>
      </c>
      <c r="DD15" s="22">
        <v>6</v>
      </c>
      <c r="DE15" s="22">
        <v>242</v>
      </c>
      <c r="DF15" s="22">
        <v>154</v>
      </c>
      <c r="DG15" s="22">
        <v>142</v>
      </c>
      <c r="DH15" s="22">
        <v>1.66</v>
      </c>
      <c r="DI15" s="22">
        <v>37.299999999999997</v>
      </c>
      <c r="DJ15" s="22">
        <v>3</v>
      </c>
      <c r="DK15" s="22">
        <v>287</v>
      </c>
      <c r="DL15" s="22">
        <v>80</v>
      </c>
      <c r="DM15" s="22"/>
      <c r="DN15" s="22"/>
      <c r="DO15" s="22"/>
      <c r="DP15" s="22">
        <v>281</v>
      </c>
      <c r="DQ15">
        <v>25</v>
      </c>
      <c r="DR15">
        <v>207</v>
      </c>
      <c r="DS15" s="22">
        <v>212</v>
      </c>
      <c r="DT15" s="22">
        <v>109</v>
      </c>
      <c r="DU15" s="22">
        <v>1.76</v>
      </c>
      <c r="DV15" s="22">
        <v>39.700000000000003</v>
      </c>
      <c r="DW15" s="22">
        <v>5.0999999999999996</v>
      </c>
      <c r="DX15" s="22">
        <v>267</v>
      </c>
      <c r="DY15" s="22">
        <v>40</v>
      </c>
      <c r="EC15">
        <v>267</v>
      </c>
      <c r="ED15">
        <v>21</v>
      </c>
      <c r="EE15">
        <v>223</v>
      </c>
      <c r="EF15">
        <v>175</v>
      </c>
      <c r="EG15">
        <v>134</v>
      </c>
      <c r="EH15">
        <v>1.82</v>
      </c>
      <c r="EI15">
        <v>41</v>
      </c>
      <c r="EJ15">
        <v>2.9</v>
      </c>
      <c r="EK15">
        <v>242</v>
      </c>
      <c r="EL15">
        <v>92</v>
      </c>
      <c r="EP15">
        <v>309</v>
      </c>
      <c r="EQ15">
        <v>1</v>
      </c>
      <c r="ER15">
        <v>297</v>
      </c>
      <c r="ES15">
        <v>206</v>
      </c>
      <c r="ET15">
        <v>201</v>
      </c>
      <c r="EU15">
        <v>2.0499999999999998</v>
      </c>
      <c r="EV15">
        <v>46.1</v>
      </c>
      <c r="EW15">
        <v>3.5</v>
      </c>
      <c r="EX15">
        <v>269</v>
      </c>
      <c r="EY15">
        <v>90</v>
      </c>
      <c r="FC15">
        <v>3132</v>
      </c>
      <c r="FD15">
        <v>175</v>
      </c>
      <c r="FE15">
        <v>2905</v>
      </c>
      <c r="FF15">
        <v>2090</v>
      </c>
      <c r="FG15">
        <v>1675</v>
      </c>
      <c r="FH15">
        <v>1.86</v>
      </c>
      <c r="FI15">
        <v>41.2</v>
      </c>
      <c r="FJ15">
        <v>45.19</v>
      </c>
      <c r="FK15">
        <v>2950</v>
      </c>
      <c r="FL15">
        <v>100</v>
      </c>
    </row>
    <row r="16" spans="1:297">
      <c r="A16" s="49">
        <v>15</v>
      </c>
      <c r="B16" s="51" t="s">
        <v>255</v>
      </c>
      <c r="C16" s="22">
        <v>99</v>
      </c>
      <c r="D16" s="22">
        <v>99</v>
      </c>
      <c r="E16" s="22">
        <v>100</v>
      </c>
      <c r="F16" s="22">
        <v>60</v>
      </c>
      <c r="G16" s="22">
        <v>63</v>
      </c>
      <c r="H16" s="22"/>
      <c r="I16" s="22"/>
      <c r="J16" s="22"/>
      <c r="K16" s="22"/>
      <c r="L16" s="22"/>
      <c r="M16" s="22"/>
      <c r="N16" s="22"/>
      <c r="O16" s="22"/>
      <c r="P16" s="22">
        <v>100</v>
      </c>
      <c r="Q16" s="22">
        <v>99</v>
      </c>
      <c r="R16" s="22">
        <v>100</v>
      </c>
      <c r="S16" s="22">
        <v>54</v>
      </c>
      <c r="T16" s="22">
        <v>54</v>
      </c>
      <c r="U16" s="22"/>
      <c r="V16" s="22"/>
      <c r="W16" s="22"/>
      <c r="X16" s="22"/>
      <c r="Y16" s="22"/>
      <c r="Z16" s="22"/>
      <c r="AA16" s="22"/>
      <c r="AB16" s="22"/>
      <c r="AC16" s="22">
        <v>100</v>
      </c>
      <c r="AD16" s="22">
        <v>99</v>
      </c>
      <c r="AE16" s="22">
        <v>100</v>
      </c>
      <c r="AF16" s="22">
        <v>68</v>
      </c>
      <c r="AG16" s="22">
        <v>68</v>
      </c>
      <c r="AH16" s="22"/>
      <c r="AI16" s="22"/>
      <c r="AJ16" s="22"/>
      <c r="AK16" s="22"/>
      <c r="AL16" s="22"/>
      <c r="AM16" s="22"/>
      <c r="AN16" s="22"/>
      <c r="AO16" s="22"/>
      <c r="AP16" s="22">
        <v>100</v>
      </c>
      <c r="AQ16" s="22">
        <v>100</v>
      </c>
      <c r="AR16" s="22">
        <v>100</v>
      </c>
      <c r="AS16" s="22">
        <v>58</v>
      </c>
      <c r="AT16" s="22">
        <v>63</v>
      </c>
      <c r="AU16" s="22"/>
      <c r="AV16" s="22"/>
      <c r="AW16" s="22"/>
      <c r="AX16" s="22"/>
      <c r="AY16" s="22"/>
      <c r="AZ16" s="22"/>
      <c r="BA16" s="22"/>
      <c r="BB16" s="22"/>
      <c r="BC16" s="22">
        <v>100</v>
      </c>
      <c r="BD16" s="22">
        <v>100</v>
      </c>
      <c r="BE16" s="22">
        <v>100</v>
      </c>
      <c r="BF16" s="22">
        <v>63</v>
      </c>
      <c r="BG16" s="22">
        <v>63</v>
      </c>
      <c r="BH16" s="22"/>
      <c r="BI16" s="22"/>
      <c r="BJ16" s="22"/>
      <c r="BK16" s="22"/>
      <c r="BL16" s="22"/>
      <c r="BM16" s="22"/>
      <c r="BN16" s="22"/>
      <c r="BO16" s="22"/>
      <c r="BP16" s="22">
        <v>100</v>
      </c>
      <c r="BQ16" s="22">
        <v>99</v>
      </c>
      <c r="BR16" s="22">
        <v>99</v>
      </c>
      <c r="BS16" s="22">
        <v>67</v>
      </c>
      <c r="BT16" s="22">
        <v>67</v>
      </c>
      <c r="BU16" s="22"/>
      <c r="BV16" s="22"/>
      <c r="BW16" s="22"/>
      <c r="BX16" s="22"/>
      <c r="BY16" s="22"/>
      <c r="BZ16" s="22"/>
      <c r="CA16" s="22"/>
      <c r="CB16" s="22"/>
      <c r="CC16" s="22">
        <v>99</v>
      </c>
      <c r="CD16" s="22">
        <v>100</v>
      </c>
      <c r="CE16" s="22">
        <v>100</v>
      </c>
      <c r="CF16" s="22">
        <v>65</v>
      </c>
      <c r="CG16" s="22">
        <v>65</v>
      </c>
      <c r="CH16" s="22"/>
      <c r="CI16" s="22"/>
      <c r="CJ16" s="22"/>
      <c r="CK16" s="22"/>
      <c r="CL16" s="22"/>
      <c r="CM16" s="22"/>
      <c r="CN16" s="22"/>
      <c r="CO16" s="22"/>
      <c r="CP16" s="22">
        <v>99</v>
      </c>
      <c r="CQ16" s="22">
        <v>100</v>
      </c>
      <c r="CR16" s="22">
        <v>100</v>
      </c>
      <c r="CS16" s="22">
        <v>67</v>
      </c>
      <c r="CT16" s="22">
        <v>85</v>
      </c>
      <c r="CU16" s="22"/>
      <c r="CV16" s="22"/>
      <c r="CW16" s="22"/>
      <c r="CX16" s="22"/>
      <c r="CY16" s="22"/>
      <c r="CZ16" s="22"/>
      <c r="DA16" s="22"/>
      <c r="DB16" s="22"/>
      <c r="DC16" s="22">
        <v>100</v>
      </c>
      <c r="DD16" s="22">
        <v>100</v>
      </c>
      <c r="DE16" s="22">
        <v>100</v>
      </c>
      <c r="DF16" s="22">
        <v>53</v>
      </c>
      <c r="DG16" s="22">
        <v>63</v>
      </c>
      <c r="DH16" s="22"/>
      <c r="DI16" s="22"/>
      <c r="DJ16" s="22"/>
      <c r="DK16" s="22"/>
      <c r="DL16" s="22"/>
      <c r="DM16" s="22"/>
      <c r="DN16" s="22"/>
      <c r="DO16" s="22"/>
      <c r="DP16" s="22">
        <v>100</v>
      </c>
      <c r="DQ16">
        <v>100</v>
      </c>
      <c r="DR16">
        <v>100</v>
      </c>
      <c r="DS16" s="22">
        <v>81</v>
      </c>
      <c r="DT16" s="22">
        <v>81</v>
      </c>
      <c r="DU16" s="22">
        <v>16</v>
      </c>
      <c r="EC16">
        <v>100</v>
      </c>
      <c r="ED16">
        <v>100</v>
      </c>
      <c r="EE16">
        <v>100</v>
      </c>
      <c r="EF16">
        <v>62</v>
      </c>
      <c r="EG16">
        <v>62</v>
      </c>
      <c r="EH16">
        <v>13</v>
      </c>
      <c r="EP16">
        <v>100</v>
      </c>
      <c r="EQ16">
        <v>100</v>
      </c>
      <c r="ER16">
        <v>100</v>
      </c>
      <c r="ES16">
        <v>82</v>
      </c>
      <c r="ET16">
        <v>82</v>
      </c>
      <c r="EU16">
        <v>11</v>
      </c>
      <c r="FC16">
        <v>100</v>
      </c>
      <c r="FD16">
        <v>99.5</v>
      </c>
      <c r="FE16">
        <v>99.8</v>
      </c>
      <c r="FF16">
        <v>49.6</v>
      </c>
      <c r="FG16">
        <v>57.6</v>
      </c>
    </row>
    <row r="17" spans="1:168">
      <c r="A17" s="49">
        <v>16</v>
      </c>
      <c r="B17" s="51" t="s">
        <v>10</v>
      </c>
      <c r="C17" s="22">
        <v>102</v>
      </c>
      <c r="D17" s="22">
        <v>14.4</v>
      </c>
      <c r="E17" s="22">
        <v>219</v>
      </c>
      <c r="F17" s="22">
        <v>7.1</v>
      </c>
      <c r="G17" s="22">
        <v>235</v>
      </c>
      <c r="H17" s="22"/>
      <c r="I17" s="22"/>
      <c r="J17" s="22"/>
      <c r="K17" s="22"/>
      <c r="L17" s="22"/>
      <c r="M17" s="22"/>
      <c r="N17" s="22"/>
      <c r="O17" s="22"/>
      <c r="P17" s="22">
        <v>101</v>
      </c>
      <c r="Q17" s="22">
        <v>13.7</v>
      </c>
      <c r="R17" s="22">
        <v>231</v>
      </c>
      <c r="S17" s="22">
        <v>7.5</v>
      </c>
      <c r="T17" s="22">
        <v>228</v>
      </c>
      <c r="U17" s="22"/>
      <c r="V17" s="22"/>
      <c r="W17" s="22"/>
      <c r="X17" s="22"/>
      <c r="Y17" s="22"/>
      <c r="Z17" s="22"/>
      <c r="AA17" s="22"/>
      <c r="AB17" s="22"/>
      <c r="AC17" s="22">
        <v>87</v>
      </c>
      <c r="AD17" s="22">
        <v>12.7</v>
      </c>
      <c r="AE17" s="22">
        <v>206</v>
      </c>
      <c r="AF17" s="22">
        <v>6.9</v>
      </c>
      <c r="AG17" s="22">
        <v>207</v>
      </c>
      <c r="AH17" s="22">
        <v>82.5</v>
      </c>
      <c r="AI17" s="22"/>
      <c r="AJ17" s="22"/>
      <c r="AK17" s="22"/>
      <c r="AL17" s="22"/>
      <c r="AM17" s="22"/>
      <c r="AN17" s="22"/>
      <c r="AO17" s="22"/>
      <c r="AP17" s="22">
        <v>89</v>
      </c>
      <c r="AQ17" s="22">
        <v>11.4</v>
      </c>
      <c r="AR17" s="22">
        <v>241</v>
      </c>
      <c r="AS17" s="22">
        <v>7.8</v>
      </c>
      <c r="AT17" s="22">
        <v>230</v>
      </c>
      <c r="AU17" s="22">
        <v>83.6</v>
      </c>
      <c r="AV17" s="22"/>
      <c r="AW17" s="22"/>
      <c r="AX17" s="22"/>
      <c r="AY17" s="22"/>
      <c r="AZ17" s="22"/>
      <c r="BA17" s="22"/>
      <c r="BB17" s="22"/>
      <c r="BC17" s="22">
        <v>100</v>
      </c>
      <c r="BD17" s="22">
        <v>13.9</v>
      </c>
      <c r="BE17" s="22">
        <v>216</v>
      </c>
      <c r="BF17" s="22">
        <v>7.2</v>
      </c>
      <c r="BG17" s="22">
        <v>203</v>
      </c>
      <c r="BH17" s="22">
        <v>81.099999999999994</v>
      </c>
      <c r="BI17" s="22"/>
      <c r="BJ17" s="22"/>
      <c r="BK17" s="22"/>
      <c r="BL17" s="22"/>
      <c r="BM17" s="22"/>
      <c r="BN17" s="22"/>
      <c r="BO17" s="22"/>
      <c r="BP17" s="22">
        <v>97</v>
      </c>
      <c r="BQ17" s="22">
        <v>14.1</v>
      </c>
      <c r="BR17" s="22">
        <v>214</v>
      </c>
      <c r="BS17" s="22">
        <v>6.9</v>
      </c>
      <c r="BT17" s="22">
        <v>240</v>
      </c>
      <c r="BU17" s="22">
        <v>76</v>
      </c>
      <c r="BV17" s="22"/>
      <c r="BW17" s="22"/>
      <c r="BX17" s="22"/>
      <c r="BY17" s="22"/>
      <c r="BZ17" s="22"/>
      <c r="CA17" s="22"/>
      <c r="CB17" s="22"/>
      <c r="CC17" s="22">
        <v>91</v>
      </c>
      <c r="CD17" s="22">
        <v>14.1</v>
      </c>
      <c r="CE17" s="22">
        <v>201</v>
      </c>
      <c r="CF17" s="22">
        <v>6.5</v>
      </c>
      <c r="CG17" s="22">
        <v>187</v>
      </c>
      <c r="CH17" s="22">
        <v>72</v>
      </c>
      <c r="CI17" s="22"/>
      <c r="CJ17" s="22"/>
      <c r="CK17" s="22"/>
      <c r="CL17" s="22"/>
      <c r="CM17" s="22"/>
      <c r="CN17" s="22"/>
      <c r="CO17" s="22"/>
      <c r="CP17" s="22">
        <v>100</v>
      </c>
      <c r="CQ17" s="22">
        <v>17.2</v>
      </c>
      <c r="CR17" s="22">
        <v>180</v>
      </c>
      <c r="CS17" s="22">
        <v>5.8</v>
      </c>
      <c r="CT17" s="22">
        <v>191</v>
      </c>
      <c r="CU17" s="22">
        <v>68</v>
      </c>
      <c r="CV17" s="22"/>
      <c r="CW17" s="22"/>
      <c r="CX17" s="22"/>
      <c r="CY17" s="22"/>
      <c r="CZ17" s="22"/>
      <c r="DA17" s="22"/>
      <c r="DB17" s="22"/>
      <c r="DC17" s="22">
        <v>86.9</v>
      </c>
      <c r="DD17" s="22">
        <v>12.6</v>
      </c>
      <c r="DE17" s="22">
        <v>213</v>
      </c>
      <c r="DF17" s="22">
        <v>6.9</v>
      </c>
      <c r="DG17" s="22">
        <v>222</v>
      </c>
      <c r="DH17" s="22">
        <v>81.8</v>
      </c>
      <c r="DI17" s="22"/>
      <c r="DJ17" s="22"/>
      <c r="DK17" s="22"/>
      <c r="DL17" s="22"/>
      <c r="DM17" s="22"/>
      <c r="DN17" s="22"/>
      <c r="DO17" s="22"/>
      <c r="DP17" s="22">
        <v>93.1</v>
      </c>
      <c r="DQ17" s="22">
        <v>11.9</v>
      </c>
      <c r="DR17" s="22">
        <v>233</v>
      </c>
      <c r="DS17" s="22">
        <v>7.8</v>
      </c>
      <c r="DT17" s="22">
        <v>215</v>
      </c>
      <c r="DU17" s="22">
        <v>85</v>
      </c>
      <c r="DV17" s="22"/>
      <c r="DW17" s="22"/>
      <c r="DX17" s="22"/>
      <c r="DY17" s="22"/>
      <c r="DZ17" s="22"/>
      <c r="EA17" s="22"/>
      <c r="EC17" s="22">
        <v>96.6</v>
      </c>
      <c r="ED17" s="22">
        <v>12.5</v>
      </c>
      <c r="EE17" s="22">
        <v>240</v>
      </c>
      <c r="EF17" s="22">
        <v>7.7</v>
      </c>
      <c r="EG17" s="22">
        <v>245</v>
      </c>
      <c r="EH17" s="22">
        <v>81.400000000000006</v>
      </c>
      <c r="EI17" s="22"/>
      <c r="EJ17" s="22"/>
      <c r="EK17" s="22"/>
      <c r="EL17" s="22"/>
      <c r="EM17" s="22"/>
      <c r="EN17" s="22"/>
      <c r="EP17">
        <v>94.4</v>
      </c>
      <c r="EQ17">
        <v>12</v>
      </c>
      <c r="ER17">
        <v>236</v>
      </c>
      <c r="ES17">
        <v>7.9</v>
      </c>
      <c r="ET17">
        <v>241</v>
      </c>
      <c r="EU17">
        <v>79.8</v>
      </c>
      <c r="FC17">
        <v>92.6</v>
      </c>
      <c r="FD17">
        <v>8.6</v>
      </c>
      <c r="FE17">
        <v>2231</v>
      </c>
      <c r="FF17">
        <v>6.2</v>
      </c>
      <c r="FG17">
        <v>2280</v>
      </c>
      <c r="FH17">
        <v>81</v>
      </c>
    </row>
    <row r="18" spans="1:168">
      <c r="A18" s="49">
        <v>17</v>
      </c>
      <c r="B18" s="51" t="s">
        <v>11</v>
      </c>
      <c r="C18" s="22">
        <v>27342</v>
      </c>
      <c r="D18" s="22">
        <v>15833</v>
      </c>
      <c r="E18" s="22">
        <v>1696</v>
      </c>
      <c r="F18" s="22">
        <v>3555</v>
      </c>
      <c r="G18" s="22">
        <v>17870</v>
      </c>
      <c r="H18" s="22">
        <v>3142</v>
      </c>
      <c r="I18" s="22">
        <v>3.6</v>
      </c>
      <c r="J18" s="22">
        <v>4.3</v>
      </c>
      <c r="K18" s="22">
        <v>4.57</v>
      </c>
      <c r="L18" s="22"/>
      <c r="M18" s="22"/>
      <c r="N18" s="22"/>
      <c r="O18" s="22"/>
      <c r="P18" s="22">
        <v>20766</v>
      </c>
      <c r="Q18" s="22">
        <v>12385</v>
      </c>
      <c r="R18" s="22">
        <v>530</v>
      </c>
      <c r="S18" s="22">
        <v>3184</v>
      </c>
      <c r="T18" s="22">
        <v>14976</v>
      </c>
      <c r="U18" s="22">
        <v>3072</v>
      </c>
      <c r="V18" s="22">
        <v>3.3</v>
      </c>
      <c r="W18" s="22">
        <v>3.9</v>
      </c>
      <c r="X18" s="22">
        <v>4.91</v>
      </c>
      <c r="Y18" s="22"/>
      <c r="Z18" s="22"/>
      <c r="AA18" s="22"/>
      <c r="AB18" s="22"/>
      <c r="AC18" s="22">
        <v>20113</v>
      </c>
      <c r="AD18" s="22">
        <v>11605</v>
      </c>
      <c r="AE18" s="22">
        <v>579</v>
      </c>
      <c r="AF18" s="22">
        <v>3011</v>
      </c>
      <c r="AG18" s="22">
        <v>14056</v>
      </c>
      <c r="AH18" s="22">
        <v>2964</v>
      </c>
      <c r="AI18" s="22">
        <v>3.2</v>
      </c>
      <c r="AJ18" s="22">
        <v>3.8</v>
      </c>
      <c r="AK18" s="22">
        <v>5.14</v>
      </c>
      <c r="AL18" s="22"/>
      <c r="AM18" s="22"/>
      <c r="AN18" s="22"/>
      <c r="AO18" s="22"/>
      <c r="AP18" s="22">
        <v>21075</v>
      </c>
      <c r="AQ18" s="22">
        <v>12465</v>
      </c>
      <c r="AR18" s="22">
        <v>2614</v>
      </c>
      <c r="AS18" s="22">
        <v>3401</v>
      </c>
      <c r="AT18" s="22">
        <v>15789</v>
      </c>
      <c r="AU18" s="22">
        <v>2953</v>
      </c>
      <c r="AV18" s="22">
        <v>3.2</v>
      </c>
      <c r="AW18" s="22">
        <v>3.8</v>
      </c>
      <c r="AX18" s="22">
        <v>5.13</v>
      </c>
      <c r="AY18" s="22"/>
      <c r="AZ18" s="22"/>
      <c r="BA18" s="22"/>
      <c r="BB18" s="22"/>
      <c r="BC18" s="22">
        <v>18108</v>
      </c>
      <c r="BD18" s="22">
        <v>10532</v>
      </c>
      <c r="BE18" s="22">
        <v>494</v>
      </c>
      <c r="BF18" s="22">
        <v>2750</v>
      </c>
      <c r="BG18" s="22">
        <v>12833</v>
      </c>
      <c r="BH18" s="22">
        <v>2717</v>
      </c>
      <c r="BI18" s="22">
        <v>3.1</v>
      </c>
      <c r="BJ18" s="22">
        <v>3.7</v>
      </c>
      <c r="BK18" s="22">
        <v>5.32</v>
      </c>
      <c r="BL18" s="22"/>
      <c r="BM18" s="22"/>
      <c r="BN18" s="22"/>
      <c r="BO18" s="22"/>
      <c r="BP18" s="22">
        <v>17070</v>
      </c>
      <c r="BQ18" s="22">
        <v>9735</v>
      </c>
      <c r="BR18" s="22">
        <v>267</v>
      </c>
      <c r="BS18" s="22">
        <v>2805</v>
      </c>
      <c r="BT18" s="22">
        <v>10963</v>
      </c>
      <c r="BU18" s="22">
        <v>2687</v>
      </c>
      <c r="BV18" s="22">
        <v>2.9</v>
      </c>
      <c r="BW18" s="22">
        <v>3.5</v>
      </c>
      <c r="BX18" s="22">
        <v>5.54</v>
      </c>
      <c r="BY18" s="22"/>
      <c r="BZ18" s="22"/>
      <c r="CA18" s="22"/>
      <c r="CB18" s="22"/>
      <c r="CC18" s="22">
        <v>18357</v>
      </c>
      <c r="CD18" s="22">
        <v>10520</v>
      </c>
      <c r="CE18" s="22">
        <v>448</v>
      </c>
      <c r="CF18" s="22">
        <v>2900</v>
      </c>
      <c r="CG18" s="22">
        <v>13136</v>
      </c>
      <c r="CH18" s="22">
        <v>2970</v>
      </c>
      <c r="CI18" s="22">
        <v>2.9</v>
      </c>
      <c r="CJ18" s="22">
        <v>3.5</v>
      </c>
      <c r="CK18" s="22">
        <v>5.6</v>
      </c>
      <c r="CL18" s="22"/>
      <c r="CM18" s="22"/>
      <c r="CN18" s="22"/>
      <c r="CO18" s="22"/>
      <c r="CP18" s="22">
        <v>18423</v>
      </c>
      <c r="CQ18" s="22">
        <v>10572</v>
      </c>
      <c r="CR18" s="22">
        <v>607</v>
      </c>
      <c r="CS18" s="22">
        <v>2731</v>
      </c>
      <c r="CT18" s="22">
        <v>11410</v>
      </c>
      <c r="CU18" s="22">
        <v>2881</v>
      </c>
      <c r="CV18" s="22">
        <v>2.8</v>
      </c>
      <c r="CW18" s="22">
        <v>3.4</v>
      </c>
      <c r="CX18" s="22">
        <v>5.72</v>
      </c>
      <c r="CY18" s="22"/>
      <c r="CZ18" s="22"/>
      <c r="DA18" s="22"/>
      <c r="DB18" s="22"/>
      <c r="DC18" s="22">
        <v>20864</v>
      </c>
      <c r="DD18" s="22">
        <v>11939</v>
      </c>
      <c r="DE18" s="22">
        <v>528</v>
      </c>
      <c r="DF18" s="22">
        <v>3147</v>
      </c>
      <c r="DG18" s="22">
        <v>14994</v>
      </c>
      <c r="DH18" s="22">
        <v>3138</v>
      </c>
      <c r="DI18" s="22">
        <v>2.8</v>
      </c>
      <c r="DJ18" s="22">
        <v>3.4</v>
      </c>
      <c r="DK18" s="22">
        <v>5.67</v>
      </c>
      <c r="DL18" s="22"/>
      <c r="DM18" s="22"/>
      <c r="DN18" s="22"/>
      <c r="DO18" s="22"/>
      <c r="DP18" s="22">
        <v>17208</v>
      </c>
      <c r="DQ18" s="22">
        <v>10001</v>
      </c>
      <c r="DR18" s="22">
        <v>577</v>
      </c>
      <c r="DS18" s="22">
        <v>2710</v>
      </c>
      <c r="DT18" s="22">
        <v>14543</v>
      </c>
      <c r="DU18" s="22">
        <v>2946</v>
      </c>
      <c r="DV18" s="22">
        <v>2.9</v>
      </c>
      <c r="DW18" s="22">
        <v>3.4</v>
      </c>
      <c r="DX18" s="22">
        <v>5.65</v>
      </c>
      <c r="DY18" s="22"/>
      <c r="EC18" s="22">
        <v>16819</v>
      </c>
      <c r="ED18" s="22">
        <v>9676</v>
      </c>
      <c r="EE18" s="22">
        <v>371</v>
      </c>
      <c r="EF18" s="22">
        <v>2820</v>
      </c>
      <c r="EG18" s="22">
        <v>13347</v>
      </c>
      <c r="EH18" s="22">
        <v>3167</v>
      </c>
      <c r="EI18" s="22">
        <v>2.8</v>
      </c>
      <c r="EJ18" s="22">
        <v>3.4</v>
      </c>
      <c r="EK18" s="22">
        <v>5.68</v>
      </c>
      <c r="EP18">
        <v>20034</v>
      </c>
      <c r="EQ18">
        <v>11350</v>
      </c>
      <c r="ER18">
        <v>1258</v>
      </c>
      <c r="ES18">
        <v>3060</v>
      </c>
      <c r="ET18">
        <v>16072</v>
      </c>
      <c r="EU18">
        <v>3549</v>
      </c>
      <c r="EV18">
        <v>2.9</v>
      </c>
      <c r="EW18">
        <v>3.5</v>
      </c>
      <c r="EX18">
        <v>5.59</v>
      </c>
      <c r="FC18">
        <v>226615</v>
      </c>
      <c r="FD18">
        <v>129293</v>
      </c>
      <c r="FE18">
        <v>10859</v>
      </c>
      <c r="FF18">
        <v>34716</v>
      </c>
      <c r="FG18">
        <v>160273</v>
      </c>
      <c r="FH18">
        <v>26286</v>
      </c>
      <c r="FI18">
        <v>2.7</v>
      </c>
      <c r="FJ18">
        <v>3.07</v>
      </c>
      <c r="FK18">
        <v>7.59</v>
      </c>
    </row>
    <row r="19" spans="1:168">
      <c r="A19" s="49">
        <v>18</v>
      </c>
      <c r="B19" s="51" t="s">
        <v>466</v>
      </c>
      <c r="K19" s="22"/>
      <c r="L19" s="22"/>
      <c r="M19" s="22"/>
      <c r="N19" s="22"/>
      <c r="O19" s="22"/>
      <c r="P19" s="22">
        <v>8</v>
      </c>
      <c r="Q19" s="22">
        <v>5</v>
      </c>
      <c r="R19" s="22">
        <v>5</v>
      </c>
      <c r="S19" s="22">
        <v>1</v>
      </c>
      <c r="T19" s="22">
        <v>20</v>
      </c>
      <c r="U19" s="22">
        <v>0</v>
      </c>
      <c r="V19" s="22">
        <v>143</v>
      </c>
      <c r="W19" s="22"/>
      <c r="X19" s="22"/>
      <c r="Y19" s="22"/>
      <c r="Z19" s="22"/>
      <c r="AA19" s="22"/>
      <c r="AB19" s="22"/>
      <c r="AC19" s="22">
        <v>11</v>
      </c>
      <c r="AD19" s="22">
        <v>9</v>
      </c>
      <c r="AE19" s="22">
        <v>10</v>
      </c>
      <c r="AF19" s="22">
        <v>0</v>
      </c>
      <c r="AG19" s="22">
        <v>6.7</v>
      </c>
      <c r="AH19" s="22">
        <v>0</v>
      </c>
      <c r="AI19" s="22">
        <v>95</v>
      </c>
      <c r="AJ19" s="22"/>
      <c r="AK19" s="22"/>
      <c r="AL19" s="22"/>
      <c r="AM19" s="22"/>
      <c r="AN19" s="22"/>
      <c r="AO19" s="22"/>
      <c r="AP19" s="22">
        <v>9</v>
      </c>
      <c r="AQ19" s="22">
        <v>9</v>
      </c>
      <c r="AR19" s="22">
        <v>9</v>
      </c>
      <c r="AS19" s="22">
        <v>0</v>
      </c>
      <c r="AT19" s="22">
        <v>4.2</v>
      </c>
      <c r="AU19" s="22">
        <v>0</v>
      </c>
      <c r="AV19" s="22">
        <v>161</v>
      </c>
      <c r="AW19" s="22"/>
      <c r="AX19" s="22"/>
      <c r="AY19" s="22"/>
      <c r="AZ19" s="22"/>
      <c r="BA19" s="22"/>
      <c r="BB19" s="22"/>
      <c r="BC19" s="22">
        <v>10</v>
      </c>
      <c r="BD19" s="22">
        <v>4</v>
      </c>
      <c r="BE19" s="22">
        <v>4</v>
      </c>
      <c r="BF19" s="22">
        <v>0</v>
      </c>
      <c r="BG19" s="22">
        <v>3.6</v>
      </c>
      <c r="BH19" s="22">
        <v>0</v>
      </c>
      <c r="BI19" s="22">
        <v>116</v>
      </c>
      <c r="BJ19" s="22"/>
      <c r="BK19" s="22"/>
      <c r="BL19" s="22"/>
      <c r="BM19" s="22"/>
      <c r="BN19" s="22"/>
      <c r="BO19" s="22"/>
      <c r="BP19" s="22">
        <v>10</v>
      </c>
      <c r="BQ19" s="22">
        <v>5</v>
      </c>
      <c r="BR19" s="22">
        <v>5</v>
      </c>
      <c r="BS19" s="22">
        <v>0</v>
      </c>
      <c r="BT19" s="22">
        <v>3</v>
      </c>
      <c r="BU19" s="22">
        <v>0</v>
      </c>
      <c r="BV19" s="22">
        <v>93</v>
      </c>
      <c r="BW19" s="22"/>
      <c r="BX19" s="22"/>
      <c r="BY19" s="22"/>
      <c r="BZ19" s="22"/>
      <c r="CA19" s="22"/>
      <c r="CB19" s="22"/>
      <c r="CC19" s="22">
        <v>14</v>
      </c>
      <c r="CD19" s="22">
        <v>3</v>
      </c>
      <c r="CE19" s="22">
        <v>3</v>
      </c>
      <c r="CF19" s="22">
        <v>0</v>
      </c>
      <c r="CG19" s="22">
        <v>2.8</v>
      </c>
      <c r="CH19" s="22">
        <v>0</v>
      </c>
      <c r="CI19" s="22">
        <v>93</v>
      </c>
      <c r="CJ19" s="22"/>
      <c r="CK19" s="22"/>
      <c r="CL19" s="22"/>
      <c r="CM19" s="22"/>
      <c r="CN19" s="22"/>
      <c r="CO19" s="22"/>
      <c r="CP19" s="22">
        <v>19</v>
      </c>
      <c r="CQ19" s="22">
        <v>1</v>
      </c>
      <c r="CR19" s="22">
        <v>2</v>
      </c>
      <c r="CS19" s="22">
        <v>0</v>
      </c>
      <c r="CT19" s="22">
        <v>2.7</v>
      </c>
      <c r="CU19" s="22">
        <v>0</v>
      </c>
      <c r="CV19" s="22">
        <v>28</v>
      </c>
      <c r="CW19" s="22"/>
      <c r="CX19" s="22"/>
      <c r="CY19" s="22"/>
      <c r="CZ19" s="22"/>
      <c r="DA19" s="22"/>
      <c r="DB19" s="22"/>
      <c r="DC19" s="22">
        <v>16</v>
      </c>
      <c r="DD19" s="22">
        <v>3</v>
      </c>
      <c r="DE19" s="22">
        <v>3</v>
      </c>
      <c r="DF19" s="22">
        <v>0</v>
      </c>
      <c r="DG19" s="22">
        <v>2.5</v>
      </c>
      <c r="DH19" s="22">
        <v>0</v>
      </c>
      <c r="DI19" s="22">
        <v>31</v>
      </c>
      <c r="DJ19" s="22"/>
      <c r="DK19" s="22"/>
      <c r="DL19" s="22"/>
      <c r="DM19" s="22"/>
      <c r="DN19" s="22"/>
      <c r="DO19" s="22"/>
      <c r="DP19" s="22">
        <v>12</v>
      </c>
      <c r="DQ19">
        <v>5</v>
      </c>
      <c r="DR19">
        <v>5</v>
      </c>
      <c r="DS19" s="22">
        <v>0</v>
      </c>
      <c r="DT19" s="22">
        <v>2.2000000000000002</v>
      </c>
      <c r="DU19" s="22">
        <v>0</v>
      </c>
      <c r="DV19" s="22">
        <v>30</v>
      </c>
      <c r="DW19" s="22"/>
      <c r="DX19" s="22"/>
      <c r="DY19" s="22"/>
      <c r="EC19">
        <v>17</v>
      </c>
      <c r="ED19">
        <v>2</v>
      </c>
      <c r="EE19">
        <v>2</v>
      </c>
      <c r="EF19">
        <v>0</v>
      </c>
      <c r="EG19">
        <v>2.1</v>
      </c>
      <c r="EH19">
        <v>0</v>
      </c>
      <c r="EI19">
        <v>31</v>
      </c>
      <c r="EP19">
        <v>3</v>
      </c>
      <c r="EQ19">
        <v>3</v>
      </c>
      <c r="ER19">
        <v>2</v>
      </c>
      <c r="ES19">
        <v>0</v>
      </c>
      <c r="ET19">
        <v>2</v>
      </c>
      <c r="EU19">
        <v>0</v>
      </c>
      <c r="EV19">
        <v>48</v>
      </c>
    </row>
    <row r="20" spans="1:168">
      <c r="A20" s="49">
        <v>19</v>
      </c>
      <c r="B20" s="51" t="s">
        <v>257</v>
      </c>
      <c r="C20" s="22">
        <v>5</v>
      </c>
      <c r="D20" s="22">
        <v>1</v>
      </c>
      <c r="E20" s="22">
        <v>7</v>
      </c>
      <c r="F20" s="22">
        <v>0</v>
      </c>
      <c r="G20" s="22">
        <v>280</v>
      </c>
      <c r="H20" s="22">
        <v>18</v>
      </c>
      <c r="I20" s="22">
        <v>143</v>
      </c>
      <c r="J20" s="22">
        <v>100</v>
      </c>
      <c r="K20" s="22">
        <v>45</v>
      </c>
      <c r="L20" s="22">
        <v>100</v>
      </c>
      <c r="M20" s="22">
        <v>16</v>
      </c>
      <c r="N20" s="22"/>
      <c r="O20" s="22"/>
      <c r="P20" s="22">
        <v>4</v>
      </c>
      <c r="Q20" s="22">
        <v>2</v>
      </c>
      <c r="R20" s="22">
        <v>14</v>
      </c>
      <c r="S20" s="22">
        <v>2</v>
      </c>
      <c r="T20" s="22">
        <v>301</v>
      </c>
      <c r="U20" s="22">
        <v>14</v>
      </c>
      <c r="V20" s="22">
        <v>150</v>
      </c>
      <c r="W20" s="22">
        <v>100</v>
      </c>
      <c r="X20" s="22">
        <v>44</v>
      </c>
      <c r="Y20" s="22">
        <v>100</v>
      </c>
      <c r="Z20" s="22">
        <v>32</v>
      </c>
      <c r="AA20" s="22"/>
      <c r="AB20" s="22"/>
      <c r="AC20" s="22">
        <v>16</v>
      </c>
      <c r="AD20" s="22">
        <v>0</v>
      </c>
      <c r="AE20" s="22">
        <v>12</v>
      </c>
      <c r="AF20" s="22">
        <v>0</v>
      </c>
      <c r="AG20" s="22">
        <v>339</v>
      </c>
      <c r="AH20" s="22">
        <v>15</v>
      </c>
      <c r="AI20" s="22">
        <v>171</v>
      </c>
      <c r="AJ20" s="22">
        <v>100</v>
      </c>
      <c r="AK20" s="22">
        <v>63</v>
      </c>
      <c r="AL20" s="22">
        <v>100</v>
      </c>
      <c r="AM20" s="22">
        <v>18</v>
      </c>
      <c r="AN20" s="22"/>
      <c r="AO20" s="22"/>
      <c r="AP20" s="22">
        <v>20</v>
      </c>
      <c r="AQ20" s="22">
        <v>0</v>
      </c>
      <c r="AR20" s="22">
        <v>10</v>
      </c>
      <c r="AS20" s="22">
        <v>1</v>
      </c>
      <c r="AT20" s="22">
        <v>348</v>
      </c>
      <c r="AU20" s="22">
        <v>37</v>
      </c>
      <c r="AV20" s="22">
        <v>125</v>
      </c>
      <c r="AW20" s="22">
        <v>100</v>
      </c>
      <c r="AX20" s="22">
        <v>56</v>
      </c>
      <c r="AY20" s="22">
        <v>100</v>
      </c>
      <c r="AZ20" s="22">
        <v>21</v>
      </c>
      <c r="BA20" s="22"/>
      <c r="BB20" s="22"/>
      <c r="BC20" s="22">
        <v>12</v>
      </c>
      <c r="BD20" s="22">
        <v>0</v>
      </c>
      <c r="BE20" s="22">
        <v>8</v>
      </c>
      <c r="BF20" s="22">
        <v>0</v>
      </c>
      <c r="BG20" s="22">
        <v>291</v>
      </c>
      <c r="BH20" s="22">
        <v>9</v>
      </c>
      <c r="BI20" s="22">
        <v>52</v>
      </c>
      <c r="BJ20" s="22">
        <v>100</v>
      </c>
      <c r="BK20" s="22">
        <v>28</v>
      </c>
      <c r="BL20" s="22">
        <v>100</v>
      </c>
      <c r="BM20" s="22">
        <v>14</v>
      </c>
      <c r="BN20" s="22"/>
      <c r="BO20" s="22"/>
      <c r="BP20" s="22">
        <v>11</v>
      </c>
      <c r="BQ20" s="22">
        <v>0</v>
      </c>
      <c r="BR20" s="22">
        <v>7</v>
      </c>
      <c r="BS20" s="22">
        <v>0</v>
      </c>
      <c r="BT20" s="22">
        <v>376</v>
      </c>
      <c r="BU20" s="22">
        <v>34</v>
      </c>
      <c r="BV20" s="22">
        <v>204</v>
      </c>
      <c r="BW20" s="22">
        <v>100</v>
      </c>
      <c r="BX20" s="22">
        <v>30</v>
      </c>
      <c r="BY20" s="22">
        <v>100</v>
      </c>
      <c r="BZ20" s="22">
        <v>7</v>
      </c>
      <c r="CA20" s="22"/>
      <c r="CB20" s="22"/>
      <c r="CC20" s="22">
        <v>14</v>
      </c>
      <c r="CD20" s="22">
        <v>0</v>
      </c>
      <c r="CE20" s="22">
        <v>17</v>
      </c>
      <c r="CF20" s="22">
        <v>0</v>
      </c>
      <c r="CG20" s="22">
        <v>368</v>
      </c>
      <c r="CH20" s="22">
        <v>30</v>
      </c>
      <c r="CI20" s="22">
        <v>180</v>
      </c>
      <c r="CJ20" s="22">
        <v>100</v>
      </c>
      <c r="CK20" s="22">
        <v>27</v>
      </c>
      <c r="CL20" s="22">
        <v>100</v>
      </c>
      <c r="CM20" s="22">
        <v>3</v>
      </c>
      <c r="CN20" s="22"/>
      <c r="CO20" s="22"/>
      <c r="CP20" s="22">
        <v>7</v>
      </c>
      <c r="CQ20" s="22">
        <v>0</v>
      </c>
      <c r="CR20" s="22">
        <v>5</v>
      </c>
      <c r="CS20" s="22">
        <v>3</v>
      </c>
      <c r="CT20" s="22">
        <v>362</v>
      </c>
      <c r="CU20" s="22">
        <v>37</v>
      </c>
      <c r="CV20" s="22">
        <v>168</v>
      </c>
      <c r="CW20" s="22">
        <v>100</v>
      </c>
      <c r="CX20" s="22">
        <v>40</v>
      </c>
      <c r="CY20" s="22">
        <v>100</v>
      </c>
      <c r="CZ20" s="22">
        <v>1</v>
      </c>
      <c r="DA20" s="22"/>
      <c r="DB20" s="22"/>
      <c r="DC20" s="22">
        <v>7</v>
      </c>
      <c r="DD20" s="22">
        <v>0</v>
      </c>
      <c r="DE20" s="22">
        <v>13</v>
      </c>
      <c r="DF20" s="22">
        <v>5</v>
      </c>
      <c r="DG20" s="22">
        <v>440</v>
      </c>
      <c r="DH20" s="22">
        <v>28</v>
      </c>
      <c r="DI20" s="22">
        <v>186</v>
      </c>
      <c r="DJ20" s="22">
        <v>100</v>
      </c>
      <c r="DK20" s="22">
        <v>43</v>
      </c>
      <c r="DL20" s="22">
        <v>100</v>
      </c>
      <c r="DM20" s="22">
        <v>26</v>
      </c>
      <c r="DN20" s="22"/>
      <c r="DO20" s="22"/>
      <c r="DP20" s="22">
        <v>8</v>
      </c>
      <c r="DQ20" s="22">
        <v>0</v>
      </c>
      <c r="DR20" s="22">
        <v>12</v>
      </c>
      <c r="DS20" s="22">
        <v>0</v>
      </c>
      <c r="DT20" s="22">
        <v>443</v>
      </c>
      <c r="DU20" s="22">
        <v>22</v>
      </c>
      <c r="DV20" s="22">
        <v>179</v>
      </c>
      <c r="DW20" s="22">
        <v>100</v>
      </c>
      <c r="DX20" s="22">
        <v>53</v>
      </c>
      <c r="DY20" s="22">
        <v>100</v>
      </c>
      <c r="DZ20" s="22">
        <v>28</v>
      </c>
      <c r="EC20" s="22">
        <v>14</v>
      </c>
      <c r="ED20" s="22">
        <v>0</v>
      </c>
      <c r="EE20" s="22">
        <v>19</v>
      </c>
      <c r="EF20" s="22">
        <v>2</v>
      </c>
      <c r="EG20" s="22">
        <v>414</v>
      </c>
      <c r="EH20" s="22">
        <v>32</v>
      </c>
      <c r="EI20" s="22">
        <v>180</v>
      </c>
      <c r="EJ20" s="22">
        <v>100</v>
      </c>
      <c r="EK20" s="22">
        <v>39</v>
      </c>
      <c r="EL20" s="22">
        <v>100</v>
      </c>
      <c r="EM20" s="22">
        <v>35</v>
      </c>
      <c r="EP20" s="22">
        <v>14</v>
      </c>
      <c r="EQ20" s="22">
        <v>1</v>
      </c>
      <c r="ER20" s="22">
        <v>14</v>
      </c>
      <c r="ES20" s="22">
        <v>2</v>
      </c>
      <c r="ET20" s="22">
        <v>409</v>
      </c>
      <c r="EU20" s="22">
        <v>28</v>
      </c>
      <c r="EV20" s="22">
        <v>216</v>
      </c>
      <c r="EW20" s="22">
        <v>100</v>
      </c>
      <c r="EX20" s="22">
        <v>61</v>
      </c>
      <c r="EY20" s="22">
        <v>100</v>
      </c>
      <c r="EZ20" s="22">
        <v>24</v>
      </c>
      <c r="FC20">
        <v>116</v>
      </c>
      <c r="FD20">
        <v>6</v>
      </c>
      <c r="FE20">
        <v>88</v>
      </c>
      <c r="FF20">
        <v>63</v>
      </c>
      <c r="FG20">
        <v>2755</v>
      </c>
      <c r="FH20">
        <v>274</v>
      </c>
      <c r="FI20">
        <v>1258</v>
      </c>
      <c r="FJ20">
        <v>100</v>
      </c>
      <c r="FK20">
        <v>466</v>
      </c>
      <c r="FL20">
        <v>100</v>
      </c>
    </row>
    <row r="21" spans="1:168">
      <c r="A21" s="49">
        <v>20</v>
      </c>
      <c r="B21" s="51" t="s">
        <v>12</v>
      </c>
      <c r="C21" s="22">
        <v>182</v>
      </c>
      <c r="D21" s="22">
        <v>106</v>
      </c>
      <c r="E21" s="22">
        <v>493</v>
      </c>
      <c r="F21" s="22">
        <v>98</v>
      </c>
      <c r="G21" s="22">
        <v>8.3000000000000007</v>
      </c>
      <c r="H21" s="22">
        <v>15596</v>
      </c>
      <c r="I21" s="22">
        <v>13126</v>
      </c>
      <c r="J21" s="22"/>
      <c r="K21" s="22"/>
      <c r="L21" s="22"/>
      <c r="M21" s="22"/>
      <c r="N21" s="22"/>
      <c r="O21" s="22"/>
      <c r="P21" s="22">
        <v>173</v>
      </c>
      <c r="Q21" s="22">
        <v>156</v>
      </c>
      <c r="R21" s="22">
        <v>463</v>
      </c>
      <c r="S21" s="22">
        <v>114</v>
      </c>
      <c r="T21" s="22">
        <v>8.1999999999999993</v>
      </c>
      <c r="U21" s="22">
        <v>16885</v>
      </c>
      <c r="V21" s="22">
        <v>17920</v>
      </c>
      <c r="W21" s="22"/>
      <c r="X21" s="22"/>
      <c r="Y21" s="22"/>
      <c r="Z21" s="22"/>
      <c r="AA21" s="22"/>
      <c r="AB21" s="22"/>
      <c r="AC21" s="22">
        <v>153</v>
      </c>
      <c r="AD21" s="22">
        <v>156</v>
      </c>
      <c r="AE21" s="22">
        <v>375</v>
      </c>
      <c r="AF21" s="22">
        <v>99</v>
      </c>
      <c r="AG21" s="22">
        <v>7.3</v>
      </c>
      <c r="AH21" s="22">
        <v>15793</v>
      </c>
      <c r="AI21" s="22">
        <v>25958</v>
      </c>
      <c r="AJ21" s="22"/>
      <c r="AK21" s="22"/>
      <c r="AL21" s="22"/>
      <c r="AM21" s="22"/>
      <c r="AN21" s="22"/>
      <c r="AO21" s="22"/>
      <c r="AP21" s="22">
        <v>202</v>
      </c>
      <c r="AQ21" s="22">
        <v>150</v>
      </c>
      <c r="AR21" s="22">
        <v>404</v>
      </c>
      <c r="AS21" s="22">
        <v>92</v>
      </c>
      <c r="AT21" s="22">
        <v>9.1999999999999993</v>
      </c>
      <c r="AU21" s="22">
        <v>20456</v>
      </c>
      <c r="AV21" s="22">
        <v>20314</v>
      </c>
      <c r="AW21" s="22"/>
      <c r="AX21" s="22"/>
      <c r="AY21" s="22"/>
      <c r="AZ21" s="22"/>
      <c r="BA21" s="22"/>
      <c r="BB21" s="22"/>
      <c r="BC21" s="22">
        <v>181</v>
      </c>
      <c r="BD21" s="22">
        <v>122</v>
      </c>
      <c r="BE21" s="22">
        <v>345</v>
      </c>
      <c r="BF21" s="22">
        <v>97</v>
      </c>
      <c r="BG21" s="22">
        <v>10.1</v>
      </c>
      <c r="BH21" s="22">
        <v>18173</v>
      </c>
      <c r="BI21" s="22">
        <v>20944</v>
      </c>
      <c r="BJ21" s="22"/>
      <c r="BK21" s="22"/>
      <c r="BL21" s="22"/>
      <c r="BM21" s="22"/>
      <c r="BN21" s="22"/>
      <c r="BO21" s="22"/>
      <c r="BP21" s="22">
        <v>184</v>
      </c>
      <c r="BQ21" s="22">
        <v>152</v>
      </c>
      <c r="BR21" s="22">
        <v>405</v>
      </c>
      <c r="BS21" s="22">
        <v>78</v>
      </c>
      <c r="BT21" s="22">
        <v>8.8000000000000007</v>
      </c>
      <c r="BU21" s="22">
        <v>20690</v>
      </c>
      <c r="BV21" s="22">
        <v>17385</v>
      </c>
      <c r="BW21" s="22"/>
      <c r="BX21" s="22"/>
      <c r="BY21" s="22"/>
      <c r="BZ21" s="22"/>
      <c r="CA21" s="22"/>
      <c r="CB21" s="22"/>
      <c r="CC21" s="22">
        <v>130</v>
      </c>
      <c r="CD21" s="22">
        <v>96</v>
      </c>
      <c r="CE21" s="22">
        <v>433</v>
      </c>
      <c r="CF21" s="22">
        <v>80</v>
      </c>
      <c r="CG21" s="22">
        <v>6.8</v>
      </c>
      <c r="CH21" s="22">
        <v>16024</v>
      </c>
      <c r="CI21" s="22">
        <v>8613</v>
      </c>
      <c r="CJ21" s="22"/>
      <c r="CK21" s="22"/>
      <c r="CL21" s="22"/>
      <c r="CM21" s="22"/>
      <c r="CN21" s="22"/>
      <c r="CO21" s="22"/>
      <c r="CP21" s="22">
        <v>150</v>
      </c>
      <c r="CQ21" s="22">
        <v>118</v>
      </c>
      <c r="CR21" s="22">
        <v>479</v>
      </c>
      <c r="CS21" s="22">
        <v>86</v>
      </c>
      <c r="CT21" s="22">
        <v>7.5</v>
      </c>
      <c r="CU21" s="22">
        <v>17906</v>
      </c>
      <c r="CV21" s="22">
        <v>13234</v>
      </c>
      <c r="CW21" s="22"/>
      <c r="CX21" s="22"/>
      <c r="CY21" s="22"/>
      <c r="CZ21" s="22"/>
      <c r="DA21" s="22"/>
      <c r="DB21" s="22"/>
      <c r="DC21" s="22">
        <v>186</v>
      </c>
      <c r="DD21" s="22">
        <v>144</v>
      </c>
      <c r="DE21" s="22">
        <v>573</v>
      </c>
      <c r="DF21" s="22">
        <v>90</v>
      </c>
      <c r="DG21" s="22">
        <v>8.1</v>
      </c>
      <c r="DH21" s="22">
        <v>20806</v>
      </c>
      <c r="DI21" s="22">
        <v>14559</v>
      </c>
      <c r="DJ21" s="22"/>
      <c r="DK21" s="22"/>
      <c r="DL21" s="22"/>
      <c r="DM21" s="22"/>
      <c r="DN21" s="22"/>
      <c r="DO21" s="22"/>
      <c r="DP21" s="22">
        <v>150</v>
      </c>
      <c r="DQ21">
        <v>143</v>
      </c>
      <c r="DR21">
        <v>507</v>
      </c>
      <c r="DS21" s="22">
        <v>144</v>
      </c>
      <c r="DT21" s="22">
        <v>7.1</v>
      </c>
      <c r="DU21" s="22">
        <v>21021</v>
      </c>
      <c r="DV21" s="22">
        <v>18476</v>
      </c>
      <c r="EC21">
        <v>156</v>
      </c>
      <c r="ED21">
        <v>144</v>
      </c>
      <c r="EE21">
        <v>446</v>
      </c>
      <c r="EF21">
        <v>113</v>
      </c>
      <c r="EG21">
        <v>7.8</v>
      </c>
      <c r="EH21">
        <v>19768</v>
      </c>
      <c r="EI21">
        <v>21303</v>
      </c>
      <c r="EP21">
        <v>183</v>
      </c>
      <c r="EQ21">
        <v>155</v>
      </c>
      <c r="ER21">
        <v>457</v>
      </c>
      <c r="ES21">
        <v>80</v>
      </c>
      <c r="ET21">
        <v>8.3000000000000007</v>
      </c>
      <c r="EU21">
        <v>22753</v>
      </c>
      <c r="EV21">
        <v>24781</v>
      </c>
      <c r="FC21">
        <v>2602</v>
      </c>
      <c r="FD21">
        <v>1583</v>
      </c>
      <c r="FE21">
        <v>5721</v>
      </c>
      <c r="FF21">
        <v>999</v>
      </c>
      <c r="FG21">
        <v>10.5</v>
      </c>
      <c r="FH21">
        <v>220560</v>
      </c>
      <c r="FI21">
        <v>237163</v>
      </c>
    </row>
    <row r="22" spans="1:168" ht="12" customHeight="1">
      <c r="A22" s="49">
        <v>21</v>
      </c>
      <c r="B22" s="51" t="s">
        <v>74</v>
      </c>
      <c r="C22" s="22">
        <v>11</v>
      </c>
      <c r="D22" s="22">
        <v>10</v>
      </c>
      <c r="E22" s="22">
        <v>16</v>
      </c>
      <c r="F22" s="22">
        <v>115</v>
      </c>
      <c r="G22" s="22"/>
      <c r="H22" s="22"/>
      <c r="I22" s="22"/>
      <c r="J22" s="22"/>
      <c r="K22" s="22"/>
      <c r="L22" s="22"/>
      <c r="M22" s="22"/>
      <c r="N22" s="22"/>
      <c r="O22" s="22"/>
      <c r="P22" s="22">
        <v>7</v>
      </c>
      <c r="Q22" s="22">
        <v>6</v>
      </c>
      <c r="R22" s="22">
        <v>9</v>
      </c>
      <c r="S22" s="22">
        <v>126</v>
      </c>
      <c r="T22" s="22"/>
      <c r="U22" s="22"/>
      <c r="V22" s="22"/>
      <c r="W22" s="22"/>
      <c r="X22" s="22"/>
      <c r="Y22" s="22"/>
      <c r="Z22" s="22"/>
      <c r="AA22" s="22"/>
      <c r="AB22" s="22"/>
      <c r="AC22" s="22">
        <v>0</v>
      </c>
      <c r="AD22" s="22">
        <v>4</v>
      </c>
      <c r="AE22" s="22">
        <v>4</v>
      </c>
      <c r="AF22" s="22">
        <v>140</v>
      </c>
      <c r="AG22" s="22"/>
      <c r="AH22" s="22"/>
      <c r="AI22" s="22"/>
      <c r="AJ22" s="22"/>
      <c r="AK22" s="22"/>
      <c r="AL22" s="22"/>
      <c r="AM22" s="22"/>
      <c r="AN22" s="22"/>
      <c r="AO22" s="22"/>
      <c r="AP22" s="22">
        <v>11</v>
      </c>
      <c r="AQ22" s="22">
        <v>6</v>
      </c>
      <c r="AR22" s="22">
        <v>5</v>
      </c>
      <c r="AS22" s="22">
        <v>121</v>
      </c>
      <c r="AT22" s="22"/>
      <c r="AU22" s="22"/>
      <c r="AV22" s="22"/>
      <c r="AW22" s="22"/>
      <c r="AX22" s="22"/>
      <c r="AY22" s="22"/>
      <c r="AZ22" s="22"/>
      <c r="BA22" s="22"/>
      <c r="BB22" s="22"/>
      <c r="BC22" s="22">
        <v>8</v>
      </c>
      <c r="BD22" s="22">
        <v>3</v>
      </c>
      <c r="BE22" s="22">
        <v>1</v>
      </c>
      <c r="BF22" s="22">
        <v>71</v>
      </c>
      <c r="BG22" s="22"/>
      <c r="BH22" s="22"/>
      <c r="BI22" s="22"/>
      <c r="BJ22" s="22"/>
      <c r="BK22" s="22"/>
      <c r="BL22" s="22"/>
      <c r="BM22" s="22"/>
      <c r="BN22" s="22"/>
      <c r="BO22" s="22"/>
      <c r="BP22" s="22">
        <v>2</v>
      </c>
      <c r="BQ22" s="22">
        <v>3</v>
      </c>
      <c r="BR22" s="22">
        <v>3</v>
      </c>
      <c r="BS22" s="22">
        <v>138</v>
      </c>
      <c r="BT22" s="22"/>
      <c r="BU22" s="22"/>
      <c r="BV22" s="22"/>
      <c r="BW22" s="22"/>
      <c r="BX22" s="22"/>
      <c r="BY22" s="22"/>
      <c r="BZ22" s="22"/>
      <c r="CA22" s="22"/>
      <c r="CB22" s="22"/>
      <c r="CC22" s="22">
        <v>2</v>
      </c>
      <c r="CD22" s="22">
        <v>3</v>
      </c>
      <c r="CE22" s="22">
        <v>2</v>
      </c>
      <c r="CF22" s="22">
        <v>136</v>
      </c>
      <c r="CG22" s="22">
        <v>0</v>
      </c>
      <c r="CH22" s="22"/>
      <c r="CI22" s="22"/>
      <c r="CJ22" s="22"/>
      <c r="CK22" s="22"/>
      <c r="CL22" s="22"/>
      <c r="CM22" s="22"/>
      <c r="CN22" s="22"/>
      <c r="CO22" s="22"/>
      <c r="CP22" s="22">
        <v>6</v>
      </c>
      <c r="CQ22" s="22">
        <v>7</v>
      </c>
      <c r="CR22" s="22">
        <v>5</v>
      </c>
      <c r="CS22" s="22">
        <v>114</v>
      </c>
      <c r="CT22" s="22"/>
      <c r="CU22" s="22"/>
      <c r="CV22" s="22"/>
      <c r="CW22" s="22"/>
      <c r="CX22" s="22"/>
      <c r="CY22" s="22"/>
      <c r="CZ22" s="22"/>
      <c r="DA22" s="22"/>
      <c r="DB22" s="22"/>
      <c r="DC22" s="22">
        <v>10</v>
      </c>
      <c r="DD22" s="22">
        <v>6</v>
      </c>
      <c r="DE22" s="22">
        <v>6</v>
      </c>
      <c r="DF22" s="22">
        <v>127</v>
      </c>
      <c r="DG22" s="22">
        <v>0</v>
      </c>
      <c r="DH22" s="22"/>
      <c r="DI22" s="22"/>
      <c r="DJ22" s="22"/>
      <c r="DK22" s="22"/>
      <c r="DL22" s="22"/>
      <c r="DM22" s="22"/>
      <c r="DN22" s="22"/>
      <c r="DO22" s="22"/>
      <c r="DP22" s="22">
        <v>15</v>
      </c>
      <c r="DQ22">
        <v>9</v>
      </c>
      <c r="DR22">
        <v>11</v>
      </c>
      <c r="DS22" s="22">
        <v>117</v>
      </c>
      <c r="DT22" s="22"/>
      <c r="DU22" s="22"/>
      <c r="DV22" s="22"/>
      <c r="EC22">
        <v>2</v>
      </c>
      <c r="ED22">
        <v>12</v>
      </c>
      <c r="EE22">
        <v>4</v>
      </c>
      <c r="EF22">
        <v>76</v>
      </c>
      <c r="EP22">
        <v>5</v>
      </c>
      <c r="EQ22">
        <v>5</v>
      </c>
      <c r="ER22">
        <v>9</v>
      </c>
      <c r="ES22">
        <v>122</v>
      </c>
    </row>
    <row r="23" spans="1:168">
      <c r="A23" s="49">
        <v>22</v>
      </c>
      <c r="B23" s="51" t="s">
        <v>259</v>
      </c>
      <c r="C23" s="22">
        <v>30546</v>
      </c>
      <c r="D23" s="22">
        <v>5432</v>
      </c>
      <c r="E23" s="22">
        <v>1610</v>
      </c>
      <c r="F23" s="22">
        <v>3.78</v>
      </c>
      <c r="G23" s="22">
        <v>0.17</v>
      </c>
      <c r="H23" s="22">
        <v>11.65</v>
      </c>
      <c r="I23" s="22">
        <v>2.0699999999999998</v>
      </c>
      <c r="J23" s="22"/>
      <c r="K23" s="22"/>
      <c r="L23" s="22"/>
      <c r="M23" s="22"/>
      <c r="N23" s="22"/>
      <c r="O23" s="22"/>
      <c r="P23" s="22">
        <v>29282</v>
      </c>
      <c r="Q23" s="22">
        <v>4930</v>
      </c>
      <c r="R23" s="22">
        <v>1570</v>
      </c>
      <c r="S23" s="22">
        <v>3.14</v>
      </c>
      <c r="T23" s="22">
        <v>0.17</v>
      </c>
      <c r="U23" s="22">
        <v>9.1199999999999992</v>
      </c>
      <c r="V23" s="22">
        <v>1.54</v>
      </c>
      <c r="W23" s="22"/>
      <c r="X23" s="22"/>
      <c r="Y23" s="22"/>
      <c r="Z23" s="22"/>
      <c r="AA23" s="22"/>
      <c r="AB23" s="22"/>
      <c r="AC23" s="22">
        <v>29800</v>
      </c>
      <c r="AD23" s="22">
        <v>5731</v>
      </c>
      <c r="AE23" s="22">
        <v>1632</v>
      </c>
      <c r="AF23" s="22">
        <v>3.51</v>
      </c>
      <c r="AG23" s="22">
        <v>0.19</v>
      </c>
      <c r="AH23" s="22">
        <v>8.1300000000000008</v>
      </c>
      <c r="AI23" s="22">
        <v>1.56</v>
      </c>
      <c r="AJ23" s="22"/>
      <c r="AK23" s="22"/>
      <c r="AL23" s="22"/>
      <c r="AM23" s="22"/>
      <c r="AN23" s="22"/>
      <c r="AO23" s="22"/>
      <c r="AP23" s="22">
        <v>31238</v>
      </c>
      <c r="AQ23" s="22">
        <v>5784</v>
      </c>
      <c r="AR23" s="22">
        <v>1686</v>
      </c>
      <c r="AS23" s="22">
        <v>3.43</v>
      </c>
      <c r="AT23" s="22">
        <v>0.19</v>
      </c>
      <c r="AU23" s="22">
        <v>9.68</v>
      </c>
      <c r="AV23" s="22">
        <v>1.79</v>
      </c>
      <c r="AW23" s="22"/>
      <c r="AX23" s="22"/>
      <c r="AY23" s="22"/>
      <c r="AZ23" s="22"/>
      <c r="BA23" s="22"/>
      <c r="BB23" s="22"/>
      <c r="BC23" s="22">
        <v>26278</v>
      </c>
      <c r="BD23" s="22">
        <v>4990</v>
      </c>
      <c r="BE23" s="22">
        <v>1411</v>
      </c>
      <c r="BF23" s="22">
        <v>3.54</v>
      </c>
      <c r="BG23" s="22">
        <v>0.19</v>
      </c>
      <c r="BH23" s="22">
        <v>9.42</v>
      </c>
      <c r="BI23" s="22">
        <v>1.78</v>
      </c>
      <c r="BJ23" s="22"/>
      <c r="BK23" s="22"/>
      <c r="BL23" s="22"/>
      <c r="BM23" s="22"/>
      <c r="BN23" s="22"/>
      <c r="BO23" s="22"/>
      <c r="BP23" s="22">
        <v>27597</v>
      </c>
      <c r="BQ23" s="22">
        <v>5123</v>
      </c>
      <c r="BR23" s="22">
        <v>1506</v>
      </c>
      <c r="BS23" s="22">
        <v>3.4</v>
      </c>
      <c r="BT23" s="22">
        <v>0.19</v>
      </c>
      <c r="BU23" s="22">
        <v>9.86</v>
      </c>
      <c r="BV23" s="22">
        <v>1.83</v>
      </c>
      <c r="BW23" s="22"/>
      <c r="BX23" s="22"/>
      <c r="BY23" s="22"/>
      <c r="BZ23" s="22"/>
      <c r="CA23" s="22"/>
      <c r="CB23" s="22"/>
      <c r="CC23" s="22">
        <v>27221</v>
      </c>
      <c r="CD23" s="22">
        <v>5184</v>
      </c>
      <c r="CE23" s="22">
        <v>1449</v>
      </c>
      <c r="CF23" s="22">
        <v>3.6</v>
      </c>
      <c r="CG23" s="22">
        <v>0.19</v>
      </c>
      <c r="CH23" s="22">
        <v>7.75</v>
      </c>
      <c r="CI23" s="22">
        <v>1.48</v>
      </c>
      <c r="CJ23" s="22"/>
      <c r="CK23" s="22"/>
      <c r="CL23" s="22"/>
      <c r="CM23" s="22"/>
      <c r="CN23" s="22"/>
      <c r="CO23" s="22"/>
      <c r="CP23" s="22">
        <v>28386</v>
      </c>
      <c r="CQ23" s="22">
        <v>5215</v>
      </c>
      <c r="CR23" s="22">
        <v>1515</v>
      </c>
      <c r="CS23" s="22">
        <v>3.4</v>
      </c>
      <c r="CT23" s="22">
        <v>0.18</v>
      </c>
      <c r="CU23" s="22">
        <v>8.39</v>
      </c>
      <c r="CV23" s="22">
        <v>1.54</v>
      </c>
      <c r="CW23" s="22"/>
      <c r="CX23" s="22"/>
      <c r="CY23" s="22"/>
      <c r="CZ23" s="22"/>
      <c r="DA23" s="22"/>
      <c r="DB23" s="22"/>
      <c r="DC23" s="22">
        <v>33772</v>
      </c>
      <c r="DD23" s="22">
        <v>6479</v>
      </c>
      <c r="DE23" s="22">
        <v>1821</v>
      </c>
      <c r="DF23" s="22">
        <v>3.6</v>
      </c>
      <c r="DG23" s="22">
        <v>0.19</v>
      </c>
      <c r="DH23" s="22">
        <v>7.38</v>
      </c>
      <c r="DI23" s="22">
        <v>1.42</v>
      </c>
      <c r="DJ23" s="22"/>
      <c r="DK23" s="22"/>
      <c r="DL23" s="22"/>
      <c r="DM23" s="22"/>
      <c r="DN23" s="22"/>
      <c r="DO23" s="22"/>
      <c r="DP23" s="22">
        <v>29209</v>
      </c>
      <c r="DQ23">
        <v>4831</v>
      </c>
      <c r="DR23">
        <v>1610</v>
      </c>
      <c r="DS23" s="22">
        <v>3</v>
      </c>
      <c r="DT23" s="22">
        <v>0.17</v>
      </c>
      <c r="DU23" s="22">
        <v>13.6</v>
      </c>
      <c r="DV23" s="22">
        <v>2.25</v>
      </c>
      <c r="EC23">
        <v>27315</v>
      </c>
      <c r="ED23">
        <v>4890</v>
      </c>
      <c r="EE23">
        <v>1511</v>
      </c>
      <c r="EF23">
        <v>3.23</v>
      </c>
      <c r="EG23">
        <v>0.18</v>
      </c>
      <c r="EH23">
        <v>8.98</v>
      </c>
      <c r="EI23">
        <v>1.61</v>
      </c>
      <c r="EP23">
        <v>30365</v>
      </c>
      <c r="EQ23">
        <v>5257</v>
      </c>
      <c r="ER23">
        <v>1671</v>
      </c>
      <c r="ES23">
        <v>3.14</v>
      </c>
      <c r="ET23">
        <v>0.17</v>
      </c>
      <c r="EU23">
        <v>8.31</v>
      </c>
      <c r="EV23">
        <v>1.44</v>
      </c>
      <c r="FC23">
        <v>365715</v>
      </c>
      <c r="FD23">
        <v>66657</v>
      </c>
      <c r="FE23">
        <v>18056</v>
      </c>
      <c r="FF23">
        <v>3.71</v>
      </c>
      <c r="FG23">
        <v>0.18</v>
      </c>
      <c r="FH23">
        <v>8.69</v>
      </c>
      <c r="FI23">
        <v>1.6</v>
      </c>
    </row>
    <row r="24" spans="1:168">
      <c r="A24" s="49">
        <v>23</v>
      </c>
      <c r="B24" s="51" t="s">
        <v>13</v>
      </c>
      <c r="C24" s="22">
        <v>1112</v>
      </c>
      <c r="D24" s="22">
        <v>6</v>
      </c>
      <c r="E24" s="22">
        <v>70</v>
      </c>
      <c r="F24" s="22">
        <v>7</v>
      </c>
      <c r="G24" s="22">
        <v>33.299999999999997</v>
      </c>
      <c r="H24" s="22">
        <v>656</v>
      </c>
      <c r="I24" s="22">
        <v>113</v>
      </c>
      <c r="J24" s="22">
        <v>32</v>
      </c>
      <c r="K24" s="22">
        <v>22</v>
      </c>
      <c r="L24" s="22">
        <v>35.799999999999997</v>
      </c>
      <c r="M24" s="22"/>
      <c r="N24" s="22"/>
      <c r="O24" s="22"/>
      <c r="P24" s="22">
        <v>1127</v>
      </c>
      <c r="Q24" s="22">
        <v>8</v>
      </c>
      <c r="R24" s="22">
        <v>74</v>
      </c>
      <c r="S24" s="22">
        <v>14</v>
      </c>
      <c r="T24" s="22">
        <v>30.7</v>
      </c>
      <c r="U24" s="22">
        <v>469</v>
      </c>
      <c r="V24" s="22">
        <v>138</v>
      </c>
      <c r="W24" s="22">
        <v>26</v>
      </c>
      <c r="X24" s="22">
        <v>21</v>
      </c>
      <c r="Y24" s="22">
        <v>36.299999999999997</v>
      </c>
      <c r="Z24" s="22"/>
      <c r="AA24" s="22"/>
      <c r="AB24" s="22"/>
      <c r="AC24" s="22">
        <v>958</v>
      </c>
      <c r="AD24" s="22">
        <v>4</v>
      </c>
      <c r="AE24" s="22">
        <v>46</v>
      </c>
      <c r="AF24" s="22">
        <v>6</v>
      </c>
      <c r="AG24" s="22">
        <v>31</v>
      </c>
      <c r="AH24" s="22">
        <v>592</v>
      </c>
      <c r="AI24" s="22">
        <v>98</v>
      </c>
      <c r="AJ24" s="22">
        <v>18</v>
      </c>
      <c r="AK24" s="22">
        <v>21</v>
      </c>
      <c r="AL24" s="22">
        <v>31.9</v>
      </c>
      <c r="AM24" s="22"/>
      <c r="AN24" s="22"/>
      <c r="AO24" s="22"/>
      <c r="AP24" s="22">
        <v>957</v>
      </c>
      <c r="AQ24" s="22">
        <v>4</v>
      </c>
      <c r="AR24" s="22">
        <v>46</v>
      </c>
      <c r="AS24" s="22">
        <v>8</v>
      </c>
      <c r="AT24" s="22">
        <v>31</v>
      </c>
      <c r="AU24" s="22">
        <v>656</v>
      </c>
      <c r="AV24" s="22">
        <v>93</v>
      </c>
      <c r="AW24" s="22">
        <v>32</v>
      </c>
      <c r="AX24" s="22">
        <v>22</v>
      </c>
      <c r="AY24" s="22">
        <v>30.8</v>
      </c>
      <c r="AZ24" s="22"/>
      <c r="BA24" s="22"/>
      <c r="BB24" s="22"/>
      <c r="BC24" s="22">
        <v>1057</v>
      </c>
      <c r="BD24" s="22">
        <v>11</v>
      </c>
      <c r="BE24" s="22">
        <v>50</v>
      </c>
      <c r="BF24" s="22">
        <v>0</v>
      </c>
      <c r="BG24" s="22">
        <v>30</v>
      </c>
      <c r="BH24" s="22">
        <v>516</v>
      </c>
      <c r="BI24" s="22">
        <v>120</v>
      </c>
      <c r="BJ24" s="22">
        <v>25</v>
      </c>
      <c r="BK24" s="22">
        <v>17</v>
      </c>
      <c r="BL24" s="22">
        <v>35.200000000000003</v>
      </c>
      <c r="BM24" s="22"/>
      <c r="BN24" s="22"/>
      <c r="BO24" s="22"/>
      <c r="BP24" s="22">
        <v>1090</v>
      </c>
      <c r="BQ24" s="22">
        <v>3</v>
      </c>
      <c r="BR24" s="22">
        <v>58</v>
      </c>
      <c r="BS24" s="22">
        <v>1</v>
      </c>
      <c r="BT24" s="22">
        <v>30</v>
      </c>
      <c r="BU24" s="22">
        <v>472</v>
      </c>
      <c r="BV24" s="22">
        <v>197</v>
      </c>
      <c r="BW24" s="22">
        <v>40</v>
      </c>
      <c r="BX24" s="22">
        <v>21</v>
      </c>
      <c r="BY24" s="22">
        <v>35.200000000000003</v>
      </c>
      <c r="BZ24" s="22"/>
      <c r="CA24" s="22"/>
      <c r="CB24" s="22"/>
      <c r="CC24" s="22">
        <v>946</v>
      </c>
      <c r="CD24" s="22">
        <v>5</v>
      </c>
      <c r="CE24" s="22">
        <v>39</v>
      </c>
      <c r="CF24" s="22">
        <v>3</v>
      </c>
      <c r="CG24" s="22">
        <v>30</v>
      </c>
      <c r="CH24" s="22">
        <v>569</v>
      </c>
      <c r="CI24" s="22">
        <v>267</v>
      </c>
      <c r="CJ24" s="22">
        <v>26</v>
      </c>
      <c r="CK24" s="22">
        <v>19</v>
      </c>
      <c r="CL24" s="22">
        <v>30.5</v>
      </c>
      <c r="CM24" s="22"/>
      <c r="CN24" s="22"/>
      <c r="CO24" s="22"/>
      <c r="CP24" s="22">
        <v>807</v>
      </c>
      <c r="CQ24" s="22">
        <v>3</v>
      </c>
      <c r="CR24" s="22">
        <v>56</v>
      </c>
      <c r="CS24" s="22">
        <v>2</v>
      </c>
      <c r="CT24" s="22">
        <v>29.6</v>
      </c>
      <c r="CU24" s="22">
        <v>609</v>
      </c>
      <c r="CV24" s="22">
        <v>252</v>
      </c>
      <c r="CW24" s="22">
        <v>41</v>
      </c>
      <c r="CX24" s="22">
        <v>20</v>
      </c>
      <c r="CY24" s="22">
        <v>28.8</v>
      </c>
      <c r="CZ24" s="22"/>
      <c r="DA24" s="22"/>
      <c r="DB24" s="22"/>
      <c r="DC24" s="22">
        <v>1152</v>
      </c>
      <c r="DD24" s="22">
        <v>5</v>
      </c>
      <c r="DE24" s="22">
        <v>83</v>
      </c>
      <c r="DF24" s="22">
        <v>4</v>
      </c>
      <c r="DG24" s="22">
        <v>28.5</v>
      </c>
      <c r="DH24" s="22">
        <v>380</v>
      </c>
      <c r="DI24" s="22">
        <v>206</v>
      </c>
      <c r="DJ24" s="22">
        <v>52</v>
      </c>
      <c r="DK24" s="22">
        <v>23</v>
      </c>
      <c r="DL24" s="22">
        <v>37.200000000000003</v>
      </c>
      <c r="DM24" s="22"/>
      <c r="DN24" s="22"/>
      <c r="DO24" s="22"/>
      <c r="DP24" s="22">
        <v>1011</v>
      </c>
      <c r="DQ24">
        <v>3</v>
      </c>
      <c r="DR24">
        <v>52</v>
      </c>
      <c r="DS24" s="22">
        <v>2</v>
      </c>
      <c r="DT24" s="22">
        <v>28.9</v>
      </c>
      <c r="DU24" s="22">
        <v>522</v>
      </c>
      <c r="DV24" s="22">
        <v>152</v>
      </c>
      <c r="DW24" s="22">
        <v>42</v>
      </c>
      <c r="DX24" s="22">
        <v>20</v>
      </c>
      <c r="DY24" s="22">
        <v>33.700000000000003</v>
      </c>
      <c r="EC24">
        <v>1091</v>
      </c>
      <c r="ED24">
        <v>7</v>
      </c>
      <c r="EE24">
        <v>66</v>
      </c>
      <c r="EF24">
        <v>3</v>
      </c>
      <c r="EG24">
        <v>28.4</v>
      </c>
      <c r="EH24">
        <v>488</v>
      </c>
      <c r="EI24">
        <v>154</v>
      </c>
      <c r="EJ24">
        <v>26</v>
      </c>
      <c r="EK24">
        <v>20</v>
      </c>
      <c r="EL24">
        <v>35.200000000000003</v>
      </c>
      <c r="EP24">
        <v>1159</v>
      </c>
      <c r="EQ24">
        <v>8</v>
      </c>
      <c r="ER24">
        <v>74</v>
      </c>
      <c r="ES24">
        <v>4</v>
      </c>
      <c r="ET24">
        <v>26.3</v>
      </c>
      <c r="EU24">
        <v>421</v>
      </c>
      <c r="EV24">
        <v>89</v>
      </c>
      <c r="EW24">
        <v>29</v>
      </c>
      <c r="EX24">
        <v>19</v>
      </c>
      <c r="EY24">
        <v>38.6</v>
      </c>
      <c r="FC24">
        <v>12642</v>
      </c>
      <c r="FD24">
        <v>136</v>
      </c>
      <c r="FE24">
        <v>952</v>
      </c>
      <c r="FF24">
        <v>50</v>
      </c>
      <c r="FG24">
        <v>24.3</v>
      </c>
      <c r="FH24">
        <v>5848</v>
      </c>
      <c r="FI24">
        <v>2140</v>
      </c>
      <c r="FJ24">
        <v>475</v>
      </c>
      <c r="FK24">
        <v>247</v>
      </c>
      <c r="FL24">
        <v>34.700000000000003</v>
      </c>
    </row>
    <row r="25" spans="1:168">
      <c r="A25" s="49">
        <v>24</v>
      </c>
      <c r="B25" s="51" t="s">
        <v>254</v>
      </c>
      <c r="C25" s="22">
        <v>379</v>
      </c>
      <c r="D25" s="22">
        <v>107</v>
      </c>
      <c r="E25" s="22">
        <v>77</v>
      </c>
      <c r="F25" s="22">
        <v>54</v>
      </c>
      <c r="G25" s="22">
        <v>3.85</v>
      </c>
      <c r="H25" s="22">
        <v>1697</v>
      </c>
      <c r="I25" s="22"/>
      <c r="J25" s="22"/>
      <c r="K25" s="22"/>
      <c r="L25" s="22"/>
      <c r="M25" s="22"/>
      <c r="N25" s="22"/>
      <c r="O25" s="22"/>
      <c r="P25" s="22">
        <v>366</v>
      </c>
      <c r="Q25" s="22">
        <v>106</v>
      </c>
      <c r="R25" s="22">
        <v>73</v>
      </c>
      <c r="S25" s="22">
        <v>56</v>
      </c>
      <c r="T25" s="22">
        <v>3.85</v>
      </c>
      <c r="U25" s="22">
        <v>1503</v>
      </c>
      <c r="V25" s="22"/>
      <c r="W25" s="22"/>
      <c r="X25" s="22"/>
      <c r="Y25" s="22"/>
      <c r="Z25" s="22"/>
      <c r="AA25" s="22"/>
      <c r="AB25" s="22"/>
      <c r="AC25" s="22">
        <v>362</v>
      </c>
      <c r="AD25" s="22">
        <v>108</v>
      </c>
      <c r="AE25" s="22">
        <v>71</v>
      </c>
      <c r="AF25" s="22">
        <v>60</v>
      </c>
      <c r="AG25" s="22">
        <v>3.85</v>
      </c>
      <c r="AH25" s="22">
        <v>1851</v>
      </c>
      <c r="AI25" s="22"/>
      <c r="AJ25" s="22"/>
      <c r="AK25" s="22"/>
      <c r="AL25" s="22"/>
      <c r="AM25" s="22"/>
      <c r="AN25" s="22"/>
      <c r="AO25" s="22"/>
      <c r="AP25" s="22">
        <v>343</v>
      </c>
      <c r="AQ25" s="22">
        <v>109</v>
      </c>
      <c r="AR25" s="22">
        <v>91</v>
      </c>
      <c r="AS25" s="22">
        <v>54</v>
      </c>
      <c r="AT25" s="22">
        <v>3.85</v>
      </c>
      <c r="AU25" s="22">
        <v>1763</v>
      </c>
      <c r="AV25" s="22"/>
      <c r="AW25" s="22"/>
      <c r="AX25" s="22"/>
      <c r="AY25" s="22"/>
      <c r="AZ25" s="22"/>
      <c r="BA25" s="22"/>
      <c r="BB25" s="22"/>
      <c r="BC25" s="22">
        <v>340</v>
      </c>
      <c r="BD25" s="22">
        <v>106</v>
      </c>
      <c r="BE25" s="22">
        <v>97</v>
      </c>
      <c r="BF25" s="22">
        <v>51</v>
      </c>
      <c r="BG25" s="22">
        <v>3.85</v>
      </c>
      <c r="BH25" s="22">
        <v>1623</v>
      </c>
      <c r="BI25" s="22"/>
      <c r="BJ25" s="22"/>
      <c r="BK25" s="22"/>
      <c r="BL25" s="22"/>
      <c r="BM25" s="22"/>
      <c r="BN25" s="22"/>
      <c r="BO25" s="22"/>
      <c r="BP25" s="22">
        <v>348</v>
      </c>
      <c r="BQ25" s="22">
        <v>95</v>
      </c>
      <c r="BR25" s="22">
        <v>102</v>
      </c>
      <c r="BS25" s="22">
        <v>46</v>
      </c>
      <c r="BT25" s="22">
        <v>3.85</v>
      </c>
      <c r="BU25" s="22">
        <v>1834</v>
      </c>
      <c r="BV25" s="22"/>
      <c r="BW25" s="22"/>
      <c r="BX25" s="22"/>
      <c r="BY25" s="22"/>
      <c r="BZ25" s="22"/>
      <c r="CA25" s="22"/>
      <c r="CB25" s="22"/>
      <c r="CC25" s="22">
        <v>341</v>
      </c>
      <c r="CD25" s="22">
        <v>93</v>
      </c>
      <c r="CE25" s="22">
        <v>86</v>
      </c>
      <c r="CF25" s="22">
        <v>55</v>
      </c>
      <c r="CG25" s="22">
        <v>3.85</v>
      </c>
      <c r="CH25" s="22">
        <v>1937</v>
      </c>
      <c r="CI25" s="22"/>
      <c r="CJ25" s="22"/>
      <c r="CK25" s="22"/>
      <c r="CL25" s="22"/>
      <c r="CM25" s="22"/>
      <c r="CN25" s="22"/>
      <c r="CO25" s="22"/>
      <c r="CP25" s="22">
        <v>353</v>
      </c>
      <c r="CQ25" s="22">
        <v>97</v>
      </c>
      <c r="CR25" s="22">
        <v>94</v>
      </c>
      <c r="CS25" s="22">
        <v>58</v>
      </c>
      <c r="CT25" s="22">
        <v>3.85</v>
      </c>
      <c r="CU25" s="22">
        <v>1853</v>
      </c>
      <c r="CV25" s="22"/>
      <c r="CW25" s="22"/>
      <c r="CX25" s="22"/>
      <c r="CY25" s="22"/>
      <c r="CZ25" s="22"/>
      <c r="DA25" s="22"/>
      <c r="DB25" s="22"/>
      <c r="DC25" s="22">
        <v>350</v>
      </c>
      <c r="DD25" s="22">
        <v>104</v>
      </c>
      <c r="DE25" s="22">
        <v>102</v>
      </c>
      <c r="DF25" s="22">
        <v>58</v>
      </c>
      <c r="DG25" s="22">
        <v>3.85</v>
      </c>
      <c r="DH25" s="22">
        <v>2400</v>
      </c>
      <c r="DI25" s="22"/>
      <c r="DJ25" s="22"/>
      <c r="DK25" s="22"/>
      <c r="DL25" s="22"/>
      <c r="DM25" s="22"/>
      <c r="DN25" s="22"/>
      <c r="DO25" s="22"/>
      <c r="DP25" s="22">
        <v>352</v>
      </c>
      <c r="DQ25" s="22">
        <v>96</v>
      </c>
      <c r="DR25" s="22">
        <v>73</v>
      </c>
      <c r="DS25" s="22">
        <v>51</v>
      </c>
      <c r="DT25" s="22">
        <v>3.85</v>
      </c>
      <c r="DU25" s="22">
        <v>1867</v>
      </c>
      <c r="DV25" s="22"/>
      <c r="DW25" s="22"/>
      <c r="DX25" s="22"/>
      <c r="DY25" s="22"/>
      <c r="DZ25" s="22"/>
      <c r="EA25" s="22"/>
      <c r="EB25" s="22"/>
      <c r="EC25" s="22">
        <v>371</v>
      </c>
      <c r="ED25" s="22">
        <v>120</v>
      </c>
      <c r="EE25" s="22">
        <v>74</v>
      </c>
      <c r="EF25" s="22">
        <v>56</v>
      </c>
      <c r="EG25" s="22">
        <v>3.85</v>
      </c>
      <c r="EH25" s="22">
        <v>1862</v>
      </c>
      <c r="EI25" s="22"/>
      <c r="EJ25" s="22"/>
      <c r="EK25" s="22"/>
      <c r="EL25" s="22"/>
      <c r="EM25" s="22"/>
      <c r="EN25" s="22"/>
      <c r="EO25" s="22"/>
      <c r="EP25">
        <v>381</v>
      </c>
      <c r="EQ25">
        <v>113</v>
      </c>
      <c r="ER25">
        <v>87</v>
      </c>
      <c r="ES25">
        <v>56</v>
      </c>
      <c r="ET25">
        <v>3.85</v>
      </c>
      <c r="EU25">
        <v>1687</v>
      </c>
      <c r="FC25">
        <v>4559</v>
      </c>
      <c r="FD25">
        <v>1038</v>
      </c>
      <c r="FE25">
        <v>950</v>
      </c>
      <c r="FF25">
        <v>695</v>
      </c>
      <c r="FG25">
        <v>3.76</v>
      </c>
      <c r="FH25">
        <v>20782</v>
      </c>
    </row>
    <row r="26" spans="1:168">
      <c r="A26" s="49">
        <v>25</v>
      </c>
      <c r="B26" s="51" t="s">
        <v>14</v>
      </c>
      <c r="C26" s="22">
        <v>70</v>
      </c>
      <c r="D26" s="22">
        <v>63.6</v>
      </c>
      <c r="E26" s="22">
        <v>0.1</v>
      </c>
      <c r="F26" s="22">
        <v>39.5</v>
      </c>
      <c r="G26" s="22">
        <v>4485</v>
      </c>
      <c r="H26" s="22">
        <v>100</v>
      </c>
      <c r="I26" s="22">
        <v>100</v>
      </c>
      <c r="J26" s="22">
        <v>98</v>
      </c>
      <c r="K26" s="22">
        <v>100</v>
      </c>
      <c r="L26" s="22">
        <v>250</v>
      </c>
      <c r="M26" s="22"/>
      <c r="N26" s="22"/>
      <c r="O26" s="22"/>
      <c r="P26" s="22">
        <v>65</v>
      </c>
      <c r="Q26" s="22">
        <v>64.099999999999994</v>
      </c>
      <c r="R26" s="22">
        <v>0</v>
      </c>
      <c r="S26" s="22">
        <v>40.5</v>
      </c>
      <c r="T26" s="22">
        <v>4401</v>
      </c>
      <c r="U26" s="22">
        <v>100</v>
      </c>
      <c r="V26" s="22">
        <v>96</v>
      </c>
      <c r="W26" s="22">
        <v>93</v>
      </c>
      <c r="X26" s="22">
        <v>100</v>
      </c>
      <c r="Y26" s="22">
        <v>299</v>
      </c>
      <c r="Z26" s="22"/>
      <c r="AA26" s="22"/>
      <c r="AB26" s="22"/>
      <c r="AC26" s="22">
        <v>85</v>
      </c>
      <c r="AD26" s="22">
        <v>63.4</v>
      </c>
      <c r="AE26" s="22">
        <v>0</v>
      </c>
      <c r="AF26" s="22">
        <v>43.6</v>
      </c>
      <c r="AG26" s="22">
        <v>4303</v>
      </c>
      <c r="AH26" s="22">
        <v>100</v>
      </c>
      <c r="AI26" s="22">
        <v>100</v>
      </c>
      <c r="AJ26" s="22">
        <v>99</v>
      </c>
      <c r="AK26" s="22">
        <v>100</v>
      </c>
      <c r="AL26" s="22">
        <v>290</v>
      </c>
      <c r="AM26" s="22"/>
      <c r="AN26" s="22"/>
      <c r="AO26" s="22"/>
      <c r="AP26" s="22">
        <v>76</v>
      </c>
      <c r="AQ26" s="22">
        <v>64</v>
      </c>
      <c r="AR26" s="22">
        <v>9</v>
      </c>
      <c r="AS26" s="22">
        <v>45.1</v>
      </c>
      <c r="AT26" s="22">
        <v>4190</v>
      </c>
      <c r="AU26" s="22">
        <v>100</v>
      </c>
      <c r="AV26" s="22">
        <v>100</v>
      </c>
      <c r="AW26" s="22">
        <v>95</v>
      </c>
      <c r="AX26" s="22">
        <v>98</v>
      </c>
      <c r="AY26" s="22">
        <v>305</v>
      </c>
      <c r="AZ26" s="22"/>
      <c r="BA26" s="22"/>
      <c r="BB26" s="22"/>
      <c r="BC26" s="22">
        <v>62</v>
      </c>
      <c r="BD26" s="22">
        <v>63.9</v>
      </c>
      <c r="BE26" s="22">
        <v>0</v>
      </c>
      <c r="BF26" s="22">
        <v>55.9</v>
      </c>
      <c r="BG26" s="22">
        <v>4287</v>
      </c>
      <c r="BH26" s="22">
        <v>100</v>
      </c>
      <c r="BI26" s="22">
        <v>96</v>
      </c>
      <c r="BJ26" s="22">
        <v>98.7</v>
      </c>
      <c r="BK26" s="22">
        <v>100</v>
      </c>
      <c r="BL26" s="22">
        <v>303</v>
      </c>
      <c r="BM26" s="22"/>
      <c r="BN26" s="22"/>
      <c r="BO26" s="22"/>
      <c r="BP26" s="22">
        <v>83</v>
      </c>
      <c r="BQ26" s="22">
        <v>63.6</v>
      </c>
      <c r="BR26" s="22">
        <v>0.28999999999999998</v>
      </c>
      <c r="BS26" s="22">
        <v>55.9</v>
      </c>
      <c r="BT26" s="22">
        <v>4181</v>
      </c>
      <c r="BU26" s="22">
        <v>100</v>
      </c>
      <c r="BV26" s="22">
        <v>100</v>
      </c>
      <c r="BW26" s="22">
        <v>99.7</v>
      </c>
      <c r="BX26" s="22">
        <v>100</v>
      </c>
      <c r="BY26" s="22">
        <v>269</v>
      </c>
      <c r="BZ26" s="22"/>
      <c r="CA26" s="22"/>
      <c r="CB26" s="22"/>
      <c r="CC26" s="22">
        <v>60</v>
      </c>
      <c r="CD26" s="22">
        <v>63.6</v>
      </c>
      <c r="CE26" s="22">
        <v>0</v>
      </c>
      <c r="CF26" s="22">
        <v>54.8</v>
      </c>
      <c r="CG26" s="22">
        <v>4492</v>
      </c>
      <c r="CH26" s="22">
        <v>100</v>
      </c>
      <c r="CI26" s="22">
        <v>100</v>
      </c>
      <c r="CJ26" s="22">
        <v>98</v>
      </c>
      <c r="CK26" s="22">
        <v>100</v>
      </c>
      <c r="CL26" s="22">
        <v>258</v>
      </c>
      <c r="CM26" s="22"/>
      <c r="CN26" s="22"/>
      <c r="CO26" s="22"/>
      <c r="CP26" s="22">
        <v>62</v>
      </c>
      <c r="CQ26" s="22">
        <v>63</v>
      </c>
      <c r="CR26" s="22">
        <v>0.14000000000000001</v>
      </c>
      <c r="CS26" s="22">
        <v>69.599999999999994</v>
      </c>
      <c r="CT26" s="22">
        <v>3927</v>
      </c>
      <c r="CU26" s="22">
        <v>100</v>
      </c>
      <c r="CV26" s="22">
        <v>100</v>
      </c>
      <c r="CW26" s="22">
        <v>97.7</v>
      </c>
      <c r="CX26" s="22">
        <v>98</v>
      </c>
      <c r="CY26" s="22">
        <v>276</v>
      </c>
      <c r="CZ26" s="22"/>
      <c r="DA26" s="22"/>
      <c r="DB26" s="22"/>
      <c r="DC26" s="22">
        <v>72</v>
      </c>
      <c r="DD26" s="22">
        <v>62.8</v>
      </c>
      <c r="DE26" s="22">
        <v>0</v>
      </c>
      <c r="DF26" s="22">
        <v>58.8</v>
      </c>
      <c r="DG26" s="22">
        <v>4493</v>
      </c>
      <c r="DH26" s="22">
        <v>100</v>
      </c>
      <c r="DI26" s="22">
        <v>100</v>
      </c>
      <c r="DJ26" s="22">
        <v>99</v>
      </c>
      <c r="DK26" s="22">
        <v>95.7</v>
      </c>
      <c r="DL26" s="22">
        <v>296</v>
      </c>
      <c r="DM26" s="22"/>
      <c r="DN26" s="22"/>
      <c r="DO26" s="22"/>
      <c r="DP26" s="22">
        <v>72</v>
      </c>
      <c r="DQ26" s="22">
        <v>63.3</v>
      </c>
      <c r="DR26" s="22">
        <v>9</v>
      </c>
      <c r="DS26" s="22">
        <v>52.4</v>
      </c>
      <c r="DT26" s="22">
        <v>3951</v>
      </c>
      <c r="DU26" s="22">
        <v>100</v>
      </c>
      <c r="DV26" s="22">
        <v>100</v>
      </c>
      <c r="DW26" s="22">
        <v>98.3</v>
      </c>
      <c r="DX26" s="22">
        <v>99</v>
      </c>
      <c r="DY26" s="22">
        <v>217</v>
      </c>
      <c r="DZ26" s="22"/>
      <c r="EA26" s="22"/>
      <c r="EB26" s="22"/>
      <c r="EC26" s="22">
        <v>68</v>
      </c>
      <c r="ED26" s="22">
        <v>63.4</v>
      </c>
      <c r="EE26" s="22">
        <v>0.18</v>
      </c>
      <c r="EF26" s="22">
        <v>55</v>
      </c>
      <c r="EG26" s="22">
        <v>3359</v>
      </c>
      <c r="EH26" s="22">
        <v>100</v>
      </c>
      <c r="EI26" s="22">
        <v>100</v>
      </c>
      <c r="EJ26" s="22">
        <v>99.3</v>
      </c>
      <c r="EK26" s="22">
        <v>96.7</v>
      </c>
      <c r="EL26" s="22">
        <v>255</v>
      </c>
      <c r="EM26" s="22"/>
      <c r="EN26" s="22"/>
      <c r="EO26" s="22"/>
      <c r="EP26">
        <v>72</v>
      </c>
      <c r="EQ26">
        <v>63.2</v>
      </c>
      <c r="ER26">
        <v>0</v>
      </c>
      <c r="ES26">
        <v>54.2</v>
      </c>
      <c r="ET26">
        <v>4048</v>
      </c>
      <c r="EU26">
        <v>100</v>
      </c>
      <c r="EV26">
        <v>100</v>
      </c>
      <c r="EW26">
        <v>100</v>
      </c>
      <c r="EX26">
        <v>93.3</v>
      </c>
      <c r="EY26">
        <v>212</v>
      </c>
      <c r="FC26">
        <v>705</v>
      </c>
      <c r="FD26">
        <v>63.6</v>
      </c>
      <c r="FE26">
        <v>2.1</v>
      </c>
      <c r="FF26">
        <v>28.6</v>
      </c>
      <c r="FG26">
        <v>46936</v>
      </c>
      <c r="FH26">
        <v>100</v>
      </c>
      <c r="FI26">
        <v>98.4</v>
      </c>
      <c r="FJ26">
        <v>97.4</v>
      </c>
      <c r="FK26">
        <v>100</v>
      </c>
      <c r="FL26">
        <v>73.5</v>
      </c>
    </row>
    <row r="27" spans="1:168" s="77" customFormat="1">
      <c r="A27" s="78">
        <v>26</v>
      </c>
      <c r="B27" s="75" t="s">
        <v>15</v>
      </c>
      <c r="C27" s="76">
        <v>2</v>
      </c>
      <c r="D27" s="76">
        <v>2</v>
      </c>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S27" s="76"/>
      <c r="DT27" s="76"/>
      <c r="DU27" s="76"/>
      <c r="DV27" s="76"/>
      <c r="EP27" s="77">
        <v>2</v>
      </c>
      <c r="EQ27" s="77">
        <v>14</v>
      </c>
      <c r="ER27" s="77">
        <v>100.3</v>
      </c>
      <c r="ET27" s="77">
        <v>711</v>
      </c>
      <c r="EU27" s="77">
        <v>11</v>
      </c>
      <c r="EV27" s="77">
        <v>10</v>
      </c>
    </row>
    <row r="28" spans="1:168">
      <c r="A28" s="49">
        <v>27</v>
      </c>
      <c r="B28" s="51" t="s">
        <v>16</v>
      </c>
      <c r="C28" s="22">
        <v>22</v>
      </c>
      <c r="D28" s="22"/>
      <c r="E28" s="22"/>
      <c r="F28" s="22">
        <v>86.9</v>
      </c>
      <c r="G28" s="22">
        <v>2.2999999999999998</v>
      </c>
      <c r="H28" s="22">
        <v>0</v>
      </c>
      <c r="I28" s="22"/>
      <c r="J28" s="22"/>
      <c r="K28" s="22"/>
      <c r="L28" s="22"/>
      <c r="M28" s="22"/>
      <c r="N28" s="22"/>
      <c r="O28" s="22"/>
      <c r="P28" s="22">
        <v>7</v>
      </c>
      <c r="Q28" s="22">
        <v>0</v>
      </c>
      <c r="R28" s="22">
        <v>0</v>
      </c>
      <c r="S28" s="22">
        <v>86.9</v>
      </c>
      <c r="T28" s="22">
        <v>1.6E-2</v>
      </c>
      <c r="U28" s="22">
        <v>0</v>
      </c>
      <c r="V28" s="22"/>
      <c r="W28" s="22"/>
      <c r="X28" s="22"/>
      <c r="Y28" s="22"/>
      <c r="Z28" s="22"/>
      <c r="AA28" s="22"/>
      <c r="AB28" s="22"/>
      <c r="AC28" s="22">
        <v>7</v>
      </c>
      <c r="AD28" s="22">
        <v>0</v>
      </c>
      <c r="AE28" s="22">
        <v>0</v>
      </c>
      <c r="AF28" s="22">
        <v>86.9</v>
      </c>
      <c r="AG28" s="22">
        <v>0.11</v>
      </c>
      <c r="AH28" s="22">
        <v>0</v>
      </c>
      <c r="AI28" s="22"/>
      <c r="AJ28" s="22"/>
      <c r="AK28" s="22"/>
      <c r="AL28" s="22"/>
      <c r="AM28" s="22"/>
      <c r="AN28" s="22"/>
      <c r="AO28" s="22"/>
      <c r="AP28" s="22">
        <v>3</v>
      </c>
      <c r="AQ28" s="22">
        <v>0</v>
      </c>
      <c r="AR28" s="22">
        <v>16</v>
      </c>
      <c r="AS28" s="22">
        <v>86.9</v>
      </c>
      <c r="AT28" s="22">
        <v>0.66</v>
      </c>
      <c r="AU28" s="22">
        <v>0.24</v>
      </c>
      <c r="AV28" s="22"/>
      <c r="AW28" s="22"/>
      <c r="AX28" s="22"/>
      <c r="AY28" s="22"/>
      <c r="AZ28" s="22"/>
      <c r="BA28" s="22"/>
      <c r="BB28" s="22"/>
      <c r="BC28" s="22">
        <v>1</v>
      </c>
      <c r="BD28" s="22">
        <v>0</v>
      </c>
      <c r="BE28" s="22">
        <v>32</v>
      </c>
      <c r="BF28" s="22">
        <v>86.9</v>
      </c>
      <c r="BG28" s="22">
        <v>0</v>
      </c>
      <c r="BH28" s="22">
        <v>0.56999999999999995</v>
      </c>
      <c r="BI28" s="22"/>
      <c r="BJ28" s="22"/>
      <c r="BK28" s="22"/>
      <c r="BL28" s="22"/>
      <c r="BM28" s="22"/>
      <c r="BN28" s="22"/>
      <c r="BO28" s="22"/>
      <c r="BP28" s="22">
        <v>4</v>
      </c>
      <c r="BQ28" s="22">
        <v>0</v>
      </c>
      <c r="BR28" s="22">
        <v>0</v>
      </c>
      <c r="BS28" s="22">
        <v>86.9</v>
      </c>
      <c r="BT28" s="22">
        <v>7.2</v>
      </c>
      <c r="BU28" s="22">
        <v>0.33</v>
      </c>
      <c r="BV28" s="22"/>
      <c r="BW28" s="22"/>
      <c r="BX28" s="22"/>
      <c r="BY28" s="22"/>
      <c r="BZ28" s="22"/>
      <c r="CA28" s="22"/>
      <c r="CB28" s="22"/>
      <c r="CC28" s="22">
        <v>1</v>
      </c>
      <c r="CD28" s="22">
        <v>0</v>
      </c>
      <c r="CE28" s="22">
        <v>0</v>
      </c>
      <c r="CF28" s="22">
        <v>86.9</v>
      </c>
      <c r="CG28" s="22">
        <v>1.17</v>
      </c>
      <c r="CH28" s="22">
        <v>0</v>
      </c>
      <c r="CI28" s="22"/>
      <c r="CJ28" s="22"/>
      <c r="CK28" s="22"/>
      <c r="CL28" s="22"/>
      <c r="CM28" s="22"/>
      <c r="CN28" s="22"/>
      <c r="CO28" s="22"/>
      <c r="CP28" s="22"/>
      <c r="CQ28" s="22"/>
      <c r="CR28" s="22"/>
      <c r="CS28" s="22">
        <v>86.9</v>
      </c>
      <c r="CT28" s="22"/>
      <c r="CU28" s="22"/>
      <c r="CV28" s="22"/>
      <c r="CW28" s="22"/>
      <c r="CX28" s="22"/>
      <c r="CY28" s="22"/>
      <c r="CZ28" s="22"/>
      <c r="DA28" s="22"/>
      <c r="DB28" s="22"/>
      <c r="DC28" s="22">
        <v>2</v>
      </c>
      <c r="DD28" s="22">
        <v>0</v>
      </c>
      <c r="DE28" s="22">
        <v>0</v>
      </c>
      <c r="DF28" s="22">
        <v>86.9</v>
      </c>
      <c r="DG28" s="22">
        <v>0.39</v>
      </c>
      <c r="DH28" s="22">
        <v>0</v>
      </c>
      <c r="DI28" s="22"/>
      <c r="DJ28" s="22"/>
      <c r="DK28" s="22"/>
      <c r="DL28" s="22"/>
      <c r="DM28" s="22"/>
      <c r="DN28" s="22"/>
      <c r="DO28" s="22"/>
      <c r="DP28" s="22"/>
      <c r="DS28" s="22">
        <v>86.9</v>
      </c>
      <c r="DT28" s="22"/>
      <c r="DU28" s="22"/>
      <c r="EF28">
        <v>86.9</v>
      </c>
      <c r="EG28">
        <v>0.24</v>
      </c>
      <c r="ES28">
        <v>86.9</v>
      </c>
      <c r="FC28">
        <v>253</v>
      </c>
      <c r="FD28">
        <v>0</v>
      </c>
      <c r="FE28">
        <v>186</v>
      </c>
      <c r="FF28">
        <v>82.3</v>
      </c>
      <c r="FG28">
        <v>36.200000000000003</v>
      </c>
      <c r="FH28">
        <v>2.8</v>
      </c>
    </row>
    <row r="29" spans="1:168">
      <c r="A29" s="49">
        <v>28</v>
      </c>
      <c r="B29" s="51" t="s">
        <v>17</v>
      </c>
      <c r="C29" s="22">
        <v>341</v>
      </c>
      <c r="D29" s="22">
        <v>38</v>
      </c>
      <c r="E29" s="22">
        <v>28</v>
      </c>
      <c r="F29" s="22">
        <v>1.5</v>
      </c>
      <c r="G29" s="22">
        <v>4.7</v>
      </c>
      <c r="H29" s="22">
        <v>0</v>
      </c>
      <c r="I29" s="22"/>
      <c r="J29" s="22"/>
      <c r="K29" s="22"/>
      <c r="L29" s="22"/>
      <c r="M29" s="22"/>
      <c r="N29" s="22"/>
      <c r="O29" s="22"/>
      <c r="P29" s="22">
        <v>287</v>
      </c>
      <c r="Q29" s="22">
        <v>6</v>
      </c>
      <c r="R29" s="22">
        <v>8</v>
      </c>
      <c r="S29" s="22">
        <v>53.9</v>
      </c>
      <c r="T29" s="22">
        <v>56.91</v>
      </c>
      <c r="U29" s="22">
        <v>0</v>
      </c>
      <c r="V29" s="22"/>
      <c r="W29" s="22"/>
      <c r="X29" s="22"/>
      <c r="Y29" s="22"/>
      <c r="Z29" s="22"/>
      <c r="AA29" s="22"/>
      <c r="AB29" s="22"/>
      <c r="AC29" s="22">
        <v>316</v>
      </c>
      <c r="AD29" s="22">
        <v>185</v>
      </c>
      <c r="AE29" s="22">
        <v>7</v>
      </c>
      <c r="AF29" s="22">
        <v>55.1</v>
      </c>
      <c r="AG29" s="22">
        <v>61.5</v>
      </c>
      <c r="AH29" s="22">
        <v>0</v>
      </c>
      <c r="AI29" s="22"/>
      <c r="AJ29" s="22"/>
      <c r="AK29" s="22"/>
      <c r="AL29" s="22"/>
      <c r="AM29" s="22"/>
      <c r="AN29" s="22"/>
      <c r="AO29" s="22"/>
      <c r="AP29" s="22">
        <v>362</v>
      </c>
      <c r="AQ29" s="22">
        <v>245</v>
      </c>
      <c r="AR29" s="22">
        <v>9</v>
      </c>
      <c r="AS29" s="22">
        <v>53.4</v>
      </c>
      <c r="AT29" s="22">
        <v>66.5</v>
      </c>
      <c r="AU29" s="22">
        <v>0</v>
      </c>
      <c r="AV29" s="22"/>
      <c r="AW29" s="22"/>
      <c r="AX29" s="22"/>
      <c r="AY29" s="22"/>
      <c r="AZ29" s="22"/>
      <c r="BA29" s="22"/>
      <c r="BB29" s="22"/>
      <c r="BC29" s="22">
        <v>308</v>
      </c>
      <c r="BD29" s="22">
        <v>67</v>
      </c>
      <c r="BE29" s="22">
        <v>5</v>
      </c>
      <c r="BF29" s="22">
        <v>60.35</v>
      </c>
      <c r="BG29" s="22">
        <v>69.05</v>
      </c>
      <c r="BH29" s="22">
        <v>0</v>
      </c>
      <c r="BI29" s="22"/>
      <c r="BJ29" s="22"/>
      <c r="BK29" s="22"/>
      <c r="BL29" s="22"/>
      <c r="BM29" s="22"/>
      <c r="BN29" s="22"/>
      <c r="BO29" s="22"/>
      <c r="BP29" s="22">
        <v>253</v>
      </c>
      <c r="BQ29" s="22">
        <v>0</v>
      </c>
      <c r="BR29" s="22">
        <v>4</v>
      </c>
      <c r="BS29" s="22">
        <v>89.22</v>
      </c>
      <c r="BT29" s="22">
        <v>76.069999999999993</v>
      </c>
      <c r="BU29" s="22">
        <v>0</v>
      </c>
      <c r="BV29" s="22"/>
      <c r="BW29" s="22"/>
      <c r="BX29" s="22"/>
      <c r="BY29" s="22"/>
      <c r="BZ29" s="22"/>
      <c r="CA29" s="22"/>
      <c r="CB29" s="22"/>
      <c r="CC29" s="22">
        <v>207</v>
      </c>
      <c r="CD29" s="22">
        <v>40</v>
      </c>
      <c r="CE29" s="22">
        <v>4</v>
      </c>
      <c r="CF29" s="22">
        <v>91.98</v>
      </c>
      <c r="CG29" s="22">
        <v>75.63</v>
      </c>
      <c r="CH29" s="22">
        <v>0</v>
      </c>
      <c r="CI29" s="22"/>
      <c r="CJ29" s="22"/>
      <c r="CK29" s="22"/>
      <c r="CL29" s="22"/>
      <c r="CM29" s="22"/>
      <c r="CN29" s="22"/>
      <c r="CO29" s="22"/>
      <c r="CP29" s="22">
        <v>372</v>
      </c>
      <c r="CQ29" s="22">
        <v>47</v>
      </c>
      <c r="CR29" s="22">
        <v>10</v>
      </c>
      <c r="CS29" s="22">
        <v>94.05</v>
      </c>
      <c r="CT29" s="22">
        <v>79.069999999999993</v>
      </c>
      <c r="CU29" s="22">
        <v>0</v>
      </c>
      <c r="CV29" s="22">
        <v>0</v>
      </c>
      <c r="CW29" s="22">
        <v>13844</v>
      </c>
      <c r="CX29" s="22"/>
      <c r="CY29" s="22"/>
      <c r="CZ29" s="22"/>
      <c r="DA29" s="22"/>
      <c r="DB29" s="22"/>
      <c r="DC29" s="22">
        <v>1049</v>
      </c>
      <c r="DD29" s="22">
        <v>398</v>
      </c>
      <c r="DE29" s="22">
        <v>113</v>
      </c>
      <c r="DF29" s="22">
        <v>94.79</v>
      </c>
      <c r="DG29" s="22">
        <v>82.66</v>
      </c>
      <c r="DH29" s="22">
        <v>0</v>
      </c>
      <c r="DI29" s="22"/>
      <c r="DJ29" s="22">
        <v>7963</v>
      </c>
      <c r="DK29" s="22">
        <v>0</v>
      </c>
      <c r="DL29" s="22"/>
      <c r="DM29" s="22"/>
      <c r="DN29" s="22"/>
      <c r="DO29" s="22"/>
      <c r="DP29" s="22">
        <v>527</v>
      </c>
      <c r="DQ29" s="22">
        <v>389</v>
      </c>
      <c r="DR29" s="22">
        <v>157</v>
      </c>
      <c r="DS29" s="22">
        <v>95.47</v>
      </c>
      <c r="DT29" s="22">
        <v>83.7</v>
      </c>
      <c r="DU29" s="22"/>
      <c r="DV29" s="22">
        <v>0</v>
      </c>
      <c r="DW29" s="22">
        <v>6281</v>
      </c>
      <c r="DX29" s="22">
        <v>0</v>
      </c>
      <c r="DY29" s="22"/>
      <c r="DZ29" s="22"/>
      <c r="EA29" s="22"/>
      <c r="EC29" s="22">
        <v>606</v>
      </c>
      <c r="ED29" s="22">
        <v>352</v>
      </c>
      <c r="EE29" s="22">
        <v>79</v>
      </c>
      <c r="EF29" s="22">
        <v>96.11</v>
      </c>
      <c r="EG29" s="22">
        <v>84.42</v>
      </c>
      <c r="EH29" s="22">
        <v>95.03</v>
      </c>
      <c r="EI29" s="22">
        <v>0</v>
      </c>
      <c r="EJ29" s="22">
        <v>2262</v>
      </c>
      <c r="EK29" s="22">
        <v>0</v>
      </c>
      <c r="EP29">
        <v>359</v>
      </c>
      <c r="EQ29">
        <v>273</v>
      </c>
      <c r="ER29">
        <v>26</v>
      </c>
      <c r="ES29">
        <v>96.57</v>
      </c>
      <c r="ET29">
        <v>89.49</v>
      </c>
      <c r="EU29">
        <v>95.91</v>
      </c>
      <c r="EV29">
        <v>0</v>
      </c>
      <c r="EW29">
        <v>691</v>
      </c>
      <c r="EX29">
        <v>33798</v>
      </c>
      <c r="FC29">
        <v>4106</v>
      </c>
      <c r="FD29">
        <v>1827</v>
      </c>
      <c r="FE29">
        <v>288</v>
      </c>
      <c r="FF29">
        <v>96.77</v>
      </c>
      <c r="FG29">
        <v>89.96</v>
      </c>
    </row>
    <row r="30" spans="1:168">
      <c r="A30" s="49">
        <v>29</v>
      </c>
      <c r="B30" s="51" t="s">
        <v>211</v>
      </c>
      <c r="C30" s="22">
        <v>164</v>
      </c>
      <c r="D30" s="22">
        <v>231</v>
      </c>
      <c r="E30" s="22">
        <v>395</v>
      </c>
      <c r="F30" s="22">
        <v>17.899999999999999</v>
      </c>
      <c r="G30" s="22">
        <v>6</v>
      </c>
      <c r="H30" s="22">
        <v>7681</v>
      </c>
      <c r="I30" s="22">
        <v>1937</v>
      </c>
      <c r="J30" s="22"/>
      <c r="K30" s="22"/>
      <c r="L30" s="22"/>
      <c r="M30" s="22"/>
      <c r="N30" s="22"/>
      <c r="O30" s="22"/>
      <c r="P30" s="22">
        <v>141</v>
      </c>
      <c r="Q30" s="22">
        <v>193</v>
      </c>
      <c r="R30" s="22">
        <v>334</v>
      </c>
      <c r="S30" s="22">
        <v>15.9</v>
      </c>
      <c r="T30" s="22">
        <v>4</v>
      </c>
      <c r="U30" s="22">
        <v>6345</v>
      </c>
      <c r="V30" s="22">
        <v>3295</v>
      </c>
      <c r="W30" s="22"/>
      <c r="X30" s="22"/>
      <c r="Y30" s="22"/>
      <c r="Z30" s="22"/>
      <c r="AA30" s="22"/>
      <c r="AB30" s="22"/>
      <c r="AC30" s="22">
        <v>110</v>
      </c>
      <c r="AD30" s="22">
        <v>151</v>
      </c>
      <c r="AE30" s="22">
        <v>261</v>
      </c>
      <c r="AF30" s="22">
        <v>12.4</v>
      </c>
      <c r="AG30" s="22">
        <v>5</v>
      </c>
      <c r="AH30" s="22">
        <v>34599</v>
      </c>
      <c r="AI30" s="22">
        <v>6132</v>
      </c>
      <c r="AJ30" s="22"/>
      <c r="AK30" s="22"/>
      <c r="AL30" s="22"/>
      <c r="AM30" s="22"/>
      <c r="AN30" s="22"/>
      <c r="AO30" s="22"/>
      <c r="AP30" s="22">
        <v>186</v>
      </c>
      <c r="AQ30" s="22">
        <v>273</v>
      </c>
      <c r="AR30" s="22">
        <v>459</v>
      </c>
      <c r="AS30" s="22">
        <v>20.8</v>
      </c>
      <c r="AT30" s="36">
        <v>5</v>
      </c>
      <c r="AU30" s="22">
        <v>21035</v>
      </c>
      <c r="AV30" s="22">
        <v>4775</v>
      </c>
      <c r="AW30" s="22"/>
      <c r="AX30" s="22"/>
      <c r="AY30" s="22"/>
      <c r="AZ30" s="22"/>
      <c r="BA30" s="22"/>
      <c r="BB30" s="22"/>
      <c r="BC30" s="22">
        <v>82</v>
      </c>
      <c r="BD30" s="22">
        <v>111</v>
      </c>
      <c r="BE30" s="22">
        <v>193</v>
      </c>
      <c r="BF30" s="22">
        <v>10.199999999999999</v>
      </c>
      <c r="BG30" s="22">
        <v>5</v>
      </c>
      <c r="BH30" s="22">
        <v>16819</v>
      </c>
      <c r="BI30" s="22">
        <v>2786</v>
      </c>
      <c r="BJ30" s="22"/>
      <c r="BK30" s="22"/>
      <c r="BL30" s="22"/>
      <c r="BM30" s="22"/>
      <c r="BN30" s="22"/>
      <c r="BO30" s="22"/>
      <c r="BP30" s="22">
        <v>184</v>
      </c>
      <c r="BQ30" s="22">
        <v>239</v>
      </c>
      <c r="BR30" s="22">
        <v>423</v>
      </c>
      <c r="BS30" s="22">
        <v>20.100000000000001</v>
      </c>
      <c r="BT30" s="22">
        <v>5</v>
      </c>
      <c r="BU30" s="22">
        <v>23850</v>
      </c>
      <c r="BV30" s="22">
        <v>5167</v>
      </c>
      <c r="BW30" s="22"/>
      <c r="BX30" s="22"/>
      <c r="BY30" s="22"/>
      <c r="BZ30" s="22"/>
      <c r="CA30" s="22"/>
      <c r="CB30" s="22"/>
      <c r="CC30" s="22">
        <v>175</v>
      </c>
      <c r="CD30" s="22">
        <v>245</v>
      </c>
      <c r="CE30" s="22">
        <v>420</v>
      </c>
      <c r="CF30" s="37">
        <v>22.1</v>
      </c>
      <c r="CG30" s="22">
        <v>2</v>
      </c>
      <c r="CH30" s="22">
        <v>5643</v>
      </c>
      <c r="CI30" s="22">
        <v>3580</v>
      </c>
      <c r="CJ30" s="22">
        <v>0</v>
      </c>
      <c r="CK30" s="22"/>
      <c r="CL30" s="22"/>
      <c r="CM30" s="22"/>
      <c r="CN30" s="22"/>
      <c r="CO30" s="22"/>
      <c r="CP30" s="22">
        <v>168</v>
      </c>
      <c r="CQ30" s="22">
        <v>235</v>
      </c>
      <c r="CR30" s="22">
        <v>403</v>
      </c>
      <c r="CS30" s="22">
        <v>20.2</v>
      </c>
      <c r="CT30" s="22">
        <v>2</v>
      </c>
      <c r="CU30" s="22">
        <v>3714</v>
      </c>
      <c r="CV30" s="22">
        <v>2208</v>
      </c>
      <c r="CW30" s="22">
        <v>0</v>
      </c>
      <c r="CX30" s="22"/>
      <c r="CY30" s="22"/>
      <c r="CZ30" s="22"/>
      <c r="DA30" s="22"/>
      <c r="DB30" s="22"/>
      <c r="DC30" s="22">
        <v>207</v>
      </c>
      <c r="DD30" s="22">
        <v>285</v>
      </c>
      <c r="DE30" s="22">
        <v>492</v>
      </c>
      <c r="DF30" s="22">
        <v>21.4</v>
      </c>
      <c r="DG30" s="22">
        <v>2</v>
      </c>
      <c r="DH30" s="22">
        <v>2227</v>
      </c>
      <c r="DI30" s="22">
        <v>845</v>
      </c>
      <c r="DJ30" s="22">
        <v>0</v>
      </c>
      <c r="DK30" s="22"/>
      <c r="DL30" s="22"/>
      <c r="DM30" s="22"/>
      <c r="DN30" s="22"/>
      <c r="DO30" s="22"/>
      <c r="DP30" s="22">
        <v>160</v>
      </c>
      <c r="DQ30">
        <v>208</v>
      </c>
      <c r="DR30">
        <v>368</v>
      </c>
      <c r="DS30" s="22">
        <v>17.5</v>
      </c>
      <c r="DT30" s="22">
        <v>5</v>
      </c>
      <c r="DU30" s="22">
        <v>42649</v>
      </c>
      <c r="DV30" s="22">
        <v>4574</v>
      </c>
      <c r="DW30" s="22"/>
      <c r="EC30">
        <v>158</v>
      </c>
      <c r="ED30">
        <v>223</v>
      </c>
      <c r="EE30">
        <v>381</v>
      </c>
      <c r="EF30">
        <v>18.100000000000001</v>
      </c>
      <c r="EG30">
        <v>5</v>
      </c>
      <c r="EH30">
        <v>8687</v>
      </c>
      <c r="EI30">
        <v>3291</v>
      </c>
      <c r="EJ30">
        <v>4</v>
      </c>
      <c r="EP30">
        <v>183</v>
      </c>
      <c r="EQ30">
        <v>270</v>
      </c>
      <c r="ER30">
        <v>453</v>
      </c>
      <c r="ES30">
        <v>20.6</v>
      </c>
      <c r="ET30">
        <v>3</v>
      </c>
      <c r="EU30">
        <v>52147</v>
      </c>
      <c r="EV30">
        <v>5865</v>
      </c>
      <c r="FC30">
        <v>1770</v>
      </c>
      <c r="FD30">
        <v>2443</v>
      </c>
      <c r="FE30">
        <v>4213</v>
      </c>
      <c r="FF30">
        <v>13.1</v>
      </c>
      <c r="FG30">
        <v>45</v>
      </c>
      <c r="FH30">
        <v>212427</v>
      </c>
      <c r="FI30">
        <v>33025</v>
      </c>
      <c r="FJ30">
        <v>3</v>
      </c>
    </row>
    <row r="31" spans="1:168">
      <c r="A31" s="49">
        <v>30</v>
      </c>
      <c r="B31" s="51" t="s">
        <v>18</v>
      </c>
      <c r="C31" s="22">
        <v>782</v>
      </c>
      <c r="D31" s="22">
        <v>206</v>
      </c>
      <c r="E31" s="22">
        <v>14</v>
      </c>
      <c r="F31" s="22">
        <v>542</v>
      </c>
      <c r="G31" s="22"/>
      <c r="H31" s="22"/>
      <c r="I31" s="22"/>
      <c r="J31" s="22"/>
      <c r="K31" s="22"/>
      <c r="L31" s="22"/>
      <c r="M31" s="22"/>
      <c r="N31" s="22"/>
      <c r="O31" s="22"/>
      <c r="P31" s="22">
        <v>738</v>
      </c>
      <c r="Q31" s="22">
        <v>180</v>
      </c>
      <c r="R31" s="22">
        <v>10</v>
      </c>
      <c r="S31" s="22">
        <v>540</v>
      </c>
      <c r="T31" s="22"/>
      <c r="U31" s="22"/>
      <c r="V31" s="22"/>
      <c r="W31" s="22"/>
      <c r="X31" s="22"/>
      <c r="Y31" s="22"/>
      <c r="Z31" s="22"/>
      <c r="AA31" s="22"/>
      <c r="AB31" s="22"/>
      <c r="AC31" s="22">
        <v>721</v>
      </c>
      <c r="AD31" s="22">
        <v>147</v>
      </c>
      <c r="AE31" s="22">
        <v>9</v>
      </c>
      <c r="AF31" s="22">
        <v>536</v>
      </c>
      <c r="AG31" s="22"/>
      <c r="AH31" s="22"/>
      <c r="AI31" s="22"/>
      <c r="AJ31" s="22"/>
      <c r="AK31" s="22"/>
      <c r="AL31" s="22"/>
      <c r="AM31" s="22"/>
      <c r="AN31" s="22"/>
      <c r="AO31" s="22"/>
      <c r="AP31" s="22">
        <v>743</v>
      </c>
      <c r="AQ31" s="22">
        <v>173</v>
      </c>
      <c r="AR31" s="22">
        <v>10</v>
      </c>
      <c r="AS31" s="22">
        <v>510</v>
      </c>
      <c r="AT31" s="22"/>
      <c r="AU31" s="22"/>
      <c r="AV31" s="22"/>
      <c r="AW31" s="22"/>
      <c r="AX31" s="22"/>
      <c r="AY31" s="22"/>
      <c r="AZ31" s="22"/>
      <c r="BA31" s="22"/>
      <c r="BB31" s="22"/>
      <c r="BC31" s="22">
        <v>704</v>
      </c>
      <c r="BD31" s="22">
        <v>170</v>
      </c>
      <c r="BE31" s="22">
        <v>12</v>
      </c>
      <c r="BF31" s="22">
        <v>508</v>
      </c>
      <c r="BG31" s="22"/>
      <c r="BH31" s="22"/>
      <c r="BI31" s="22"/>
      <c r="BJ31" s="22"/>
      <c r="BK31" s="22"/>
      <c r="BL31" s="22"/>
      <c r="BM31" s="22"/>
      <c r="BN31" s="22"/>
      <c r="BO31" s="22"/>
      <c r="BP31">
        <v>707</v>
      </c>
      <c r="BQ31">
        <v>166</v>
      </c>
      <c r="BR31">
        <v>9</v>
      </c>
      <c r="BS31">
        <v>527</v>
      </c>
      <c r="BU31" s="22"/>
      <c r="BV31" s="22"/>
      <c r="BW31" s="22"/>
      <c r="BX31" s="22"/>
      <c r="BY31" s="22"/>
      <c r="BZ31" s="22"/>
      <c r="CA31" s="22"/>
      <c r="CB31" s="22"/>
      <c r="CC31" s="22">
        <v>732</v>
      </c>
      <c r="CD31" s="22">
        <v>194</v>
      </c>
      <c r="CE31" s="22">
        <v>10</v>
      </c>
      <c r="CF31" s="22">
        <v>519</v>
      </c>
      <c r="CG31" s="22"/>
      <c r="CH31" s="22"/>
      <c r="CI31" s="22"/>
      <c r="CJ31" s="22"/>
      <c r="CK31" s="22"/>
      <c r="CL31" s="22"/>
      <c r="CM31" s="22"/>
      <c r="CN31" s="22"/>
      <c r="CO31" s="22"/>
      <c r="CP31" s="22">
        <v>626</v>
      </c>
      <c r="CQ31" s="22">
        <v>137</v>
      </c>
      <c r="CR31" s="22">
        <v>12</v>
      </c>
      <c r="CS31" s="22">
        <v>463</v>
      </c>
      <c r="CT31" s="22"/>
      <c r="CU31" s="22"/>
      <c r="CV31" s="22"/>
      <c r="CW31" s="22"/>
      <c r="CX31" s="22"/>
      <c r="CY31" s="22"/>
      <c r="CZ31" s="22"/>
      <c r="DA31" s="22"/>
      <c r="DB31" s="22"/>
      <c r="DC31" s="22">
        <v>751</v>
      </c>
      <c r="DD31" s="22">
        <v>178</v>
      </c>
      <c r="DE31" s="22">
        <v>8</v>
      </c>
      <c r="DF31" s="22">
        <v>553</v>
      </c>
      <c r="DG31" s="22"/>
      <c r="DH31" s="22"/>
      <c r="DI31" s="22"/>
      <c r="DJ31" s="22"/>
      <c r="DK31" s="22"/>
      <c r="DL31" s="22"/>
      <c r="DM31" s="22"/>
      <c r="DN31" s="22"/>
      <c r="DO31" s="22"/>
      <c r="DP31" s="22">
        <v>775</v>
      </c>
      <c r="DQ31" s="22">
        <v>192</v>
      </c>
      <c r="DR31" s="22">
        <v>10</v>
      </c>
      <c r="DS31" s="22">
        <v>555</v>
      </c>
      <c r="DT31" s="22"/>
      <c r="DU31" s="22"/>
      <c r="DV31" s="22"/>
      <c r="DW31" s="22"/>
      <c r="DX31" s="22"/>
      <c r="DY31" s="22"/>
      <c r="DZ31" s="22"/>
      <c r="EA31" s="22"/>
      <c r="EB31" s="22"/>
      <c r="EC31" s="22">
        <v>711</v>
      </c>
      <c r="ED31" s="22">
        <v>184</v>
      </c>
      <c r="EE31" s="22">
        <v>11</v>
      </c>
      <c r="EF31" s="22">
        <v>513</v>
      </c>
      <c r="EG31" s="22"/>
      <c r="EH31" s="22"/>
      <c r="EI31" s="22"/>
      <c r="EJ31" s="22"/>
      <c r="EK31" s="22"/>
      <c r="EL31" s="22"/>
      <c r="EM31" s="22"/>
      <c r="EN31" s="22"/>
      <c r="EO31" s="22"/>
      <c r="EP31" s="22">
        <v>745</v>
      </c>
      <c r="EQ31" s="22">
        <v>181</v>
      </c>
      <c r="ER31" s="22">
        <v>10</v>
      </c>
      <c r="ES31" s="22">
        <v>548</v>
      </c>
      <c r="ET31" s="22"/>
      <c r="EU31" s="22"/>
      <c r="EV31" s="22"/>
      <c r="EW31" s="22"/>
      <c r="EX31" s="22"/>
      <c r="EY31" s="22"/>
      <c r="EZ31" s="22"/>
      <c r="FA31" s="22"/>
      <c r="FB31" s="22"/>
      <c r="FC31">
        <v>8425</v>
      </c>
      <c r="FD31">
        <v>2101</v>
      </c>
      <c r="FE31">
        <v>10.9</v>
      </c>
      <c r="FF31">
        <v>6054</v>
      </c>
    </row>
    <row r="32" spans="1:168" s="18" customFormat="1">
      <c r="A32" s="50">
        <v>31</v>
      </c>
      <c r="B32" s="51" t="s">
        <v>258</v>
      </c>
      <c r="C32" s="79">
        <v>4317</v>
      </c>
      <c r="D32" s="79">
        <v>6472</v>
      </c>
      <c r="E32" s="79">
        <v>230</v>
      </c>
      <c r="F32" s="79">
        <v>10.5</v>
      </c>
      <c r="G32" s="79">
        <v>16</v>
      </c>
      <c r="H32" s="79">
        <v>20</v>
      </c>
      <c r="I32" s="79"/>
      <c r="J32" s="79"/>
      <c r="K32" s="79"/>
      <c r="L32" s="79"/>
      <c r="M32" s="79"/>
      <c r="N32" s="79"/>
      <c r="O32" s="79"/>
      <c r="P32" s="79">
        <v>3551</v>
      </c>
      <c r="Q32" s="79">
        <v>6469</v>
      </c>
      <c r="R32" s="79">
        <v>224</v>
      </c>
      <c r="S32" s="79">
        <v>10.7</v>
      </c>
      <c r="T32" s="79">
        <v>16</v>
      </c>
      <c r="U32" s="79">
        <v>20</v>
      </c>
      <c r="V32" s="79"/>
      <c r="W32" s="79"/>
      <c r="X32" s="79"/>
      <c r="Y32" s="79"/>
      <c r="Z32" s="79"/>
      <c r="AA32" s="79"/>
      <c r="AB32" s="79"/>
      <c r="AC32" s="79">
        <v>4016</v>
      </c>
      <c r="AD32" s="79">
        <v>6568</v>
      </c>
      <c r="AE32" s="79">
        <v>203</v>
      </c>
      <c r="AF32" s="79">
        <v>9.6999999999999993</v>
      </c>
      <c r="AG32" s="79">
        <v>16</v>
      </c>
      <c r="AH32" s="79">
        <v>20</v>
      </c>
      <c r="AI32" s="79"/>
      <c r="AJ32" s="79"/>
      <c r="AK32" s="79"/>
      <c r="AL32" s="79"/>
      <c r="AM32" s="79"/>
      <c r="AN32" s="79"/>
      <c r="AO32" s="79"/>
      <c r="AP32" s="79">
        <v>4165</v>
      </c>
      <c r="AQ32" s="79">
        <v>6572</v>
      </c>
      <c r="AR32" s="79">
        <v>194</v>
      </c>
      <c r="AS32" s="79">
        <v>8.8000000000000007</v>
      </c>
      <c r="AT32" s="79">
        <v>16</v>
      </c>
      <c r="AU32" s="79">
        <v>20</v>
      </c>
      <c r="AV32" s="79"/>
      <c r="AW32" s="79"/>
      <c r="AX32" s="79"/>
      <c r="AY32" s="79"/>
      <c r="AZ32" s="79"/>
      <c r="BA32" s="79"/>
      <c r="BB32" s="79"/>
      <c r="BC32" s="79">
        <v>3482</v>
      </c>
      <c r="BD32" s="79">
        <v>6574</v>
      </c>
      <c r="BE32" s="79">
        <v>183</v>
      </c>
      <c r="BF32" s="79">
        <v>10.199999999999999</v>
      </c>
      <c r="BG32" s="79">
        <v>16</v>
      </c>
      <c r="BH32" s="79">
        <v>20</v>
      </c>
      <c r="BI32" s="79"/>
      <c r="BJ32" s="79"/>
      <c r="BK32" s="79"/>
      <c r="BL32" s="79"/>
      <c r="BM32" s="79"/>
      <c r="BN32" s="79"/>
      <c r="BO32" s="79"/>
      <c r="BP32" s="79">
        <v>4318</v>
      </c>
      <c r="BQ32" s="79">
        <v>6575</v>
      </c>
      <c r="BR32" s="79">
        <v>158</v>
      </c>
      <c r="BS32" s="79">
        <v>7.5</v>
      </c>
      <c r="BT32" s="79">
        <v>16</v>
      </c>
      <c r="BU32" s="79">
        <v>20</v>
      </c>
      <c r="BV32" s="79"/>
      <c r="BW32" s="79"/>
      <c r="BX32" s="79"/>
      <c r="BY32" s="79"/>
      <c r="BZ32" s="79"/>
      <c r="CA32" s="79"/>
      <c r="CB32" s="79"/>
      <c r="CC32" s="79">
        <v>3657</v>
      </c>
      <c r="CD32" s="79">
        <v>6580</v>
      </c>
      <c r="CE32" s="79">
        <v>190</v>
      </c>
      <c r="CF32" s="79">
        <v>10</v>
      </c>
      <c r="CG32" s="79">
        <v>17</v>
      </c>
      <c r="CH32" s="79">
        <v>20</v>
      </c>
      <c r="CI32" s="79"/>
      <c r="CJ32" s="79"/>
      <c r="CK32" s="79"/>
      <c r="CL32" s="79"/>
      <c r="CM32" s="79"/>
      <c r="CN32" s="79"/>
      <c r="CO32" s="79"/>
      <c r="CP32" s="79">
        <v>3643</v>
      </c>
      <c r="CQ32" s="79">
        <v>6690</v>
      </c>
      <c r="CR32" s="79">
        <v>166</v>
      </c>
      <c r="CS32" s="79">
        <v>8.3000000000000007</v>
      </c>
      <c r="CT32" s="79">
        <v>17</v>
      </c>
      <c r="CU32" s="79">
        <v>20</v>
      </c>
      <c r="CV32" s="79"/>
      <c r="CW32" s="79"/>
      <c r="CX32" s="79"/>
      <c r="CY32" s="79"/>
      <c r="CZ32" s="79"/>
      <c r="DA32" s="79"/>
      <c r="DB32" s="79"/>
      <c r="DC32" s="79">
        <v>4575</v>
      </c>
      <c r="DD32" s="79">
        <v>6799</v>
      </c>
      <c r="DE32" s="79">
        <v>212</v>
      </c>
      <c r="DF32" s="79">
        <v>10.1</v>
      </c>
      <c r="DG32" s="79">
        <v>17</v>
      </c>
      <c r="DH32" s="79">
        <v>20</v>
      </c>
      <c r="DI32" s="79"/>
      <c r="DJ32" s="79"/>
      <c r="DK32" s="79"/>
      <c r="DL32" s="79"/>
      <c r="DM32" s="79"/>
      <c r="DN32" s="79"/>
      <c r="DO32" s="79"/>
      <c r="DP32" s="79">
        <v>4005</v>
      </c>
      <c r="DQ32" s="18">
        <v>8446</v>
      </c>
      <c r="DR32" s="18">
        <v>199</v>
      </c>
      <c r="DS32" s="79">
        <v>9.5</v>
      </c>
      <c r="DT32" s="79">
        <v>17</v>
      </c>
      <c r="DU32" s="79">
        <v>20</v>
      </c>
      <c r="DV32" s="79"/>
      <c r="EC32" s="18">
        <v>3386</v>
      </c>
      <c r="ED32" s="18">
        <v>6859</v>
      </c>
      <c r="EE32" s="18">
        <v>200</v>
      </c>
      <c r="EF32" s="18">
        <v>10</v>
      </c>
      <c r="EG32" s="18">
        <v>17</v>
      </c>
      <c r="EH32" s="18">
        <v>20</v>
      </c>
      <c r="EP32" s="18">
        <v>4493</v>
      </c>
      <c r="EQ32" s="18">
        <v>6863</v>
      </c>
      <c r="ER32" s="18">
        <v>171</v>
      </c>
      <c r="ES32" s="18">
        <v>7.8</v>
      </c>
      <c r="ET32" s="18">
        <v>17</v>
      </c>
      <c r="EU32" s="18">
        <v>20</v>
      </c>
      <c r="FC32" s="18">
        <v>45055</v>
      </c>
      <c r="FD32" s="18">
        <v>5492</v>
      </c>
      <c r="FE32" s="18">
        <v>2470</v>
      </c>
      <c r="FF32" s="18">
        <v>9.9499999999999993</v>
      </c>
      <c r="FG32" s="18">
        <v>14.1</v>
      </c>
      <c r="FH32" s="18">
        <v>18.100000000000001</v>
      </c>
    </row>
    <row r="33" spans="1:163">
      <c r="A33" s="49">
        <v>32</v>
      </c>
      <c r="B33" s="52">
        <v>911</v>
      </c>
      <c r="C33" s="22">
        <v>10163</v>
      </c>
      <c r="D33" s="22">
        <v>2.14</v>
      </c>
      <c r="E33" s="22">
        <v>1.05</v>
      </c>
      <c r="F33" s="22">
        <v>3.32</v>
      </c>
      <c r="G33" s="22">
        <v>4.2</v>
      </c>
      <c r="H33" s="22"/>
      <c r="I33" s="22"/>
      <c r="J33" s="22"/>
      <c r="K33" s="22"/>
      <c r="L33" s="22"/>
      <c r="M33" s="22"/>
      <c r="N33" s="22"/>
      <c r="O33" s="22"/>
      <c r="P33" s="22">
        <v>9646</v>
      </c>
      <c r="Q33" s="22">
        <v>2.29</v>
      </c>
      <c r="R33" s="22">
        <v>0.56999999999999995</v>
      </c>
      <c r="S33" s="22">
        <v>3.23</v>
      </c>
      <c r="T33" s="22">
        <v>3.9</v>
      </c>
      <c r="U33" s="22"/>
      <c r="V33" s="22"/>
      <c r="W33" s="22"/>
      <c r="X33" s="22"/>
      <c r="Y33" s="22"/>
      <c r="Z33" s="22"/>
      <c r="AA33" s="22"/>
      <c r="AB33" s="22"/>
      <c r="AC33" s="22">
        <v>9491</v>
      </c>
      <c r="AD33" s="22">
        <v>2.35</v>
      </c>
      <c r="AE33" s="22">
        <v>0.53</v>
      </c>
      <c r="AF33" s="22">
        <v>3.19</v>
      </c>
      <c r="AG33" s="22">
        <v>4.0999999999999996</v>
      </c>
      <c r="AH33" s="22"/>
      <c r="AI33" s="22"/>
      <c r="AJ33" s="22"/>
      <c r="AK33" s="22"/>
      <c r="AL33" s="22"/>
      <c r="AM33" s="22"/>
      <c r="AN33" s="22"/>
      <c r="AO33" s="22"/>
      <c r="AP33" s="22">
        <v>9859</v>
      </c>
      <c r="AQ33" s="22">
        <v>3.23</v>
      </c>
      <c r="AR33" s="22">
        <v>1.02</v>
      </c>
      <c r="AS33" s="22">
        <v>3.22</v>
      </c>
      <c r="AT33" s="37">
        <v>4.3</v>
      </c>
      <c r="AU33" s="22"/>
      <c r="AV33" s="22"/>
      <c r="AW33" s="22"/>
      <c r="AX33" s="22"/>
      <c r="AY33" s="22"/>
      <c r="AZ33" s="22"/>
      <c r="BA33" s="22"/>
      <c r="BB33" s="22"/>
      <c r="BC33" s="22">
        <v>9173</v>
      </c>
      <c r="BD33" s="22">
        <v>2.2000000000000002</v>
      </c>
      <c r="BE33" s="22">
        <v>1.05</v>
      </c>
      <c r="BF33" s="22">
        <v>3.29</v>
      </c>
      <c r="BG33" s="22">
        <v>3.9</v>
      </c>
      <c r="BH33" s="22"/>
      <c r="BI33" s="22"/>
      <c r="BJ33" s="22"/>
      <c r="BK33" s="22"/>
      <c r="BL33" s="22"/>
      <c r="BM33" s="22"/>
      <c r="BN33" s="22"/>
      <c r="BO33" s="22"/>
      <c r="BP33" s="22">
        <v>8903</v>
      </c>
      <c r="BQ33" s="22">
        <v>2.36</v>
      </c>
      <c r="BR33" s="22">
        <v>1.06</v>
      </c>
      <c r="BS33" s="22">
        <v>4.01</v>
      </c>
      <c r="BT33" s="22">
        <v>3.88</v>
      </c>
      <c r="BU33" s="22"/>
      <c r="BV33" s="22"/>
      <c r="BW33" s="22"/>
      <c r="BX33" s="22"/>
      <c r="BY33" s="22"/>
      <c r="BZ33" s="22"/>
      <c r="CA33" s="22"/>
      <c r="CB33" s="22"/>
      <c r="CC33" s="22">
        <v>9122</v>
      </c>
      <c r="CD33" s="22">
        <v>2.4</v>
      </c>
      <c r="CE33" s="22">
        <v>1.02</v>
      </c>
      <c r="CF33" s="22">
        <v>2.5</v>
      </c>
      <c r="CG33" s="22">
        <v>3.89</v>
      </c>
      <c r="CH33" s="22"/>
      <c r="CI33" s="22"/>
      <c r="CJ33" s="22"/>
      <c r="CK33" s="22"/>
      <c r="CL33" s="22"/>
      <c r="CM33" s="22"/>
      <c r="CN33" s="22"/>
      <c r="CO33" s="22"/>
      <c r="CP33" s="22">
        <v>8558</v>
      </c>
      <c r="CQ33" s="22">
        <v>2.39</v>
      </c>
      <c r="CR33" s="22">
        <v>0.56999999999999995</v>
      </c>
      <c r="CS33" s="22">
        <v>4.01</v>
      </c>
      <c r="CT33" s="22">
        <v>4</v>
      </c>
      <c r="CU33" s="22"/>
      <c r="CV33" s="22"/>
      <c r="CW33" s="22"/>
      <c r="CX33" s="22"/>
      <c r="CY33" s="22"/>
      <c r="CZ33" s="22"/>
      <c r="DA33" s="22"/>
      <c r="DB33" s="22"/>
      <c r="DC33" s="22">
        <v>10150</v>
      </c>
      <c r="DD33" s="22">
        <v>2.09</v>
      </c>
      <c r="DE33" s="22">
        <v>1.03</v>
      </c>
      <c r="DF33" s="22">
        <v>3.27</v>
      </c>
      <c r="DG33" s="22">
        <v>4.33</v>
      </c>
      <c r="DH33" s="22"/>
      <c r="DI33" s="22"/>
      <c r="DJ33" s="22"/>
      <c r="DK33" s="22"/>
      <c r="DL33" s="22"/>
      <c r="DM33" s="22"/>
      <c r="DN33" s="22"/>
      <c r="DO33" s="22"/>
      <c r="DP33" s="22">
        <v>10106</v>
      </c>
      <c r="DQ33">
        <v>2.19</v>
      </c>
      <c r="DR33">
        <v>1.45</v>
      </c>
      <c r="DS33" s="22">
        <v>3.4</v>
      </c>
      <c r="DT33" s="22">
        <v>4.7</v>
      </c>
      <c r="EC33">
        <v>10332</v>
      </c>
      <c r="ED33">
        <v>2.11</v>
      </c>
      <c r="EE33">
        <v>1.01</v>
      </c>
      <c r="EF33">
        <v>4.1500000000000004</v>
      </c>
      <c r="EG33">
        <v>4.51</v>
      </c>
      <c r="EP33">
        <v>10308</v>
      </c>
      <c r="EQ33">
        <v>2.33</v>
      </c>
      <c r="ER33">
        <v>1.01</v>
      </c>
      <c r="ES33">
        <v>3.41</v>
      </c>
      <c r="ET33">
        <v>4.57</v>
      </c>
      <c r="FC33">
        <v>110343</v>
      </c>
      <c r="FD33">
        <v>2.12</v>
      </c>
      <c r="FE33">
        <v>0.97</v>
      </c>
      <c r="FF33">
        <v>3.46</v>
      </c>
      <c r="FG33">
        <v>3.85</v>
      </c>
    </row>
    <row r="34" spans="1:163">
      <c r="A34" s="49">
        <v>33</v>
      </c>
      <c r="B34" s="73" t="s">
        <v>6</v>
      </c>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v>334</v>
      </c>
      <c r="CD34" s="22">
        <v>183</v>
      </c>
      <c r="CE34" s="22">
        <v>31</v>
      </c>
      <c r="CF34" s="22"/>
      <c r="CG34" s="22"/>
      <c r="CH34" s="22">
        <v>80</v>
      </c>
      <c r="CI34" s="22">
        <v>151</v>
      </c>
      <c r="CJ34" s="22">
        <v>61</v>
      </c>
      <c r="CK34" s="22">
        <v>7</v>
      </c>
      <c r="CL34" s="22">
        <v>58</v>
      </c>
      <c r="CM34" s="22">
        <v>3063</v>
      </c>
      <c r="CN34" s="22"/>
      <c r="CO34" s="22"/>
      <c r="CP34" s="22">
        <v>359</v>
      </c>
      <c r="CQ34" s="22">
        <v>252</v>
      </c>
      <c r="CR34" s="22">
        <v>43</v>
      </c>
      <c r="CS34" s="22"/>
      <c r="CT34" s="22">
        <v>65</v>
      </c>
      <c r="CU34" s="22">
        <v>47</v>
      </c>
      <c r="CV34" s="22">
        <v>155</v>
      </c>
      <c r="CW34" s="22">
        <v>30</v>
      </c>
      <c r="CX34" s="22">
        <v>10</v>
      </c>
      <c r="CY34" s="22">
        <v>59</v>
      </c>
      <c r="CZ34" s="22">
        <v>1262</v>
      </c>
      <c r="DA34" s="22"/>
      <c r="DB34" s="22"/>
      <c r="DC34" s="22">
        <v>128</v>
      </c>
      <c r="DD34" s="22">
        <v>110</v>
      </c>
      <c r="DE34" s="22">
        <v>121</v>
      </c>
      <c r="DF34" s="22">
        <v>9</v>
      </c>
      <c r="DG34" s="22">
        <v>114</v>
      </c>
      <c r="DH34" s="22">
        <v>56</v>
      </c>
      <c r="DI34" s="22">
        <v>1039</v>
      </c>
      <c r="DJ34" s="22">
        <v>135</v>
      </c>
      <c r="DK34" s="22">
        <v>44</v>
      </c>
      <c r="DL34" s="22">
        <v>62</v>
      </c>
      <c r="DM34" s="22">
        <v>3023</v>
      </c>
      <c r="DN34" s="22"/>
      <c r="DO34" s="22"/>
      <c r="DP34" s="22">
        <v>113</v>
      </c>
      <c r="DQ34" s="22">
        <v>82</v>
      </c>
      <c r="DR34" s="22">
        <v>52</v>
      </c>
      <c r="DS34" s="22">
        <v>0</v>
      </c>
      <c r="DT34" s="22">
        <v>6</v>
      </c>
      <c r="DU34" s="22">
        <v>25</v>
      </c>
      <c r="DV34" s="22">
        <v>79</v>
      </c>
      <c r="DW34" s="22">
        <v>49</v>
      </c>
      <c r="DX34" s="22">
        <v>49</v>
      </c>
      <c r="DY34" s="22">
        <v>26</v>
      </c>
      <c r="DZ34" s="22">
        <v>2241</v>
      </c>
      <c r="EC34" s="22">
        <v>163</v>
      </c>
      <c r="ED34" s="22">
        <v>153</v>
      </c>
      <c r="EE34" s="22">
        <v>55</v>
      </c>
      <c r="EF34" s="22">
        <v>1</v>
      </c>
      <c r="EG34" s="22">
        <v>1</v>
      </c>
      <c r="EH34" s="22">
        <v>41</v>
      </c>
      <c r="EI34" s="22">
        <v>108</v>
      </c>
      <c r="EJ34" s="22">
        <v>53</v>
      </c>
      <c r="EK34" s="22">
        <v>42</v>
      </c>
      <c r="EL34" s="22">
        <v>0</v>
      </c>
      <c r="EM34" s="22">
        <v>1894</v>
      </c>
      <c r="EP34" s="22">
        <v>207</v>
      </c>
      <c r="EQ34" s="22">
        <v>145</v>
      </c>
      <c r="ER34" s="22">
        <v>58</v>
      </c>
      <c r="ES34" s="22">
        <v>15</v>
      </c>
      <c r="ET34" s="22">
        <v>15</v>
      </c>
      <c r="EU34" s="22">
        <v>28</v>
      </c>
      <c r="EV34" s="22">
        <v>135</v>
      </c>
      <c r="EW34" s="22">
        <v>77</v>
      </c>
      <c r="EX34" s="22">
        <v>38</v>
      </c>
      <c r="EY34" s="22">
        <v>2</v>
      </c>
      <c r="EZ34" s="22">
        <v>2631</v>
      </c>
    </row>
    <row r="35" spans="1:163">
      <c r="A35" s="72"/>
      <c r="B35" s="73"/>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S35" s="22"/>
      <c r="DT35" s="22"/>
    </row>
    <row r="36" spans="1:163">
      <c r="A36" s="72"/>
      <c r="B36" s="73"/>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S36" s="22"/>
      <c r="DT36" s="22"/>
      <c r="DU36" s="22"/>
    </row>
    <row r="37" spans="1:163">
      <c r="A37" s="72"/>
      <c r="B37" s="73"/>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S37" s="22"/>
      <c r="DT37" s="22"/>
      <c r="DU37" s="22"/>
      <c r="DV37" s="22"/>
    </row>
    <row r="38" spans="1:163">
      <c r="A38" s="72"/>
      <c r="B38" s="72"/>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S38" s="22"/>
      <c r="DT38" s="22"/>
    </row>
    <row r="39" spans="1:163">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row>
    <row r="40" spans="1:163">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row>
    <row r="41" spans="1:163">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row>
    <row r="42" spans="1:163">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row>
    <row r="43" spans="1:163">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row>
    <row r="44" spans="1:163">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row>
    <row r="45" spans="1:163">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row>
    <row r="46" spans="1:163">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row>
    <row r="47" spans="1:163">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row>
    <row r="48" spans="1:163">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row>
    <row r="49" spans="2:120">
      <c r="C49" s="22"/>
      <c r="D49" s="22"/>
      <c r="E49" s="22"/>
      <c r="F49" s="24"/>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row>
    <row r="50" spans="2:120">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row>
    <row r="51" spans="2:120">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row>
    <row r="52" spans="2:120">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row>
    <row r="53" spans="2:120">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row>
    <row r="54" spans="2:120">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row>
    <row r="55" spans="2:120">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row>
    <row r="56" spans="2:120">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row>
    <row r="57" spans="2:120">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row>
    <row r="58" spans="2:120">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row>
    <row r="59" spans="2:120">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row>
    <row r="60" spans="2:120">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row>
    <row r="61" spans="2:120">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row>
    <row r="62" spans="2:120">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row>
    <row r="63" spans="2:120">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row>
    <row r="64" spans="2:120">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row>
    <row r="65" spans="2:120">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row>
    <row r="66" spans="2:120">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row>
    <row r="67" spans="2:120">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row>
    <row r="68" spans="2:120">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row>
    <row r="69" spans="2:120">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row>
    <row r="70" spans="2:120">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row>
    <row r="71" spans="2:120">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row>
    <row r="72" spans="2:120">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row>
    <row r="73" spans="2:120">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row>
    <row r="74" spans="2:120">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row>
    <row r="75" spans="2:120">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row>
    <row r="76" spans="2:120">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row>
    <row r="77" spans="2:120">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row>
    <row r="78" spans="2:120">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row>
    <row r="79" spans="2:120">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row>
    <row r="80" spans="2:120">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row>
    <row r="81" spans="2:120">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row>
    <row r="82" spans="2:120">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row>
    <row r="83" spans="2:120">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row>
    <row r="84" spans="2:120">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row>
    <row r="85" spans="2:120">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row>
    <row r="86" spans="2:120">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row>
    <row r="87" spans="2:120">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row>
    <row r="88" spans="2:120">
      <c r="B88" s="21"/>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row>
    <row r="89" spans="2:120">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row>
    <row r="90" spans="2:120">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row>
    <row r="91" spans="2:120">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row>
    <row r="92" spans="2:120">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row>
    <row r="93" spans="2:120">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row>
    <row r="94" spans="2:120">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row>
    <row r="95" spans="2:120">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row>
    <row r="96" spans="2:120">
      <c r="B96" s="21"/>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row>
    <row r="97" spans="2:120">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row>
    <row r="98" spans="2:120">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row>
    <row r="99" spans="2:120">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row>
    <row r="100" spans="2:120">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row>
    <row r="101" spans="2:120">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row>
    <row r="102" spans="2:120">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row>
    <row r="103" spans="2:120">
      <c r="B103" s="21"/>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row>
    <row r="104" spans="2:120">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row>
    <row r="105" spans="2:120">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row>
    <row r="106" spans="2:120">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row>
    <row r="107" spans="2:120">
      <c r="B107" s="21"/>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row>
    <row r="108" spans="2:120">
      <c r="B108" s="25"/>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row>
    <row r="109" spans="2:120">
      <c r="B109" s="25"/>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row>
    <row r="110" spans="2:120">
      <c r="B110" s="25"/>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row>
    <row r="111" spans="2:120">
      <c r="B111" s="25"/>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row>
    <row r="112" spans="2:120">
      <c r="B112" s="25"/>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row>
    <row r="113" spans="2:120">
      <c r="B113" s="25"/>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row>
    <row r="114" spans="2:120">
      <c r="B114" s="26"/>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row>
    <row r="115" spans="2:120">
      <c r="B115" s="25"/>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row>
    <row r="116" spans="2:120">
      <c r="B116" s="25"/>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row>
    <row r="117" spans="2:120">
      <c r="B117" s="25"/>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row>
    <row r="118" spans="2:120">
      <c r="B118" s="25"/>
      <c r="C118" s="22"/>
      <c r="D118" s="22"/>
      <c r="E118" s="22"/>
      <c r="F118" s="27"/>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row>
    <row r="119" spans="2:120">
      <c r="B119" s="25"/>
      <c r="C119" s="22"/>
      <c r="D119" s="22"/>
      <c r="E119" s="22"/>
      <c r="F119" s="27"/>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row>
    <row r="120" spans="2:120">
      <c r="B120" s="25"/>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row>
    <row r="121" spans="2:120">
      <c r="B121" s="25"/>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row>
    <row r="122" spans="2:120">
      <c r="B122" s="25"/>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row>
    <row r="123" spans="2:120">
      <c r="B123" s="25"/>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row>
    <row r="124" spans="2:120">
      <c r="B124" s="25"/>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2"/>
      <c r="DH124" s="22"/>
      <c r="DI124" s="22"/>
      <c r="DJ124" s="22"/>
      <c r="DK124" s="22"/>
      <c r="DL124" s="22"/>
      <c r="DM124" s="22"/>
      <c r="DN124" s="22"/>
      <c r="DO124" s="22"/>
      <c r="DP124" s="22"/>
    </row>
    <row r="125" spans="2:120">
      <c r="B125" s="25"/>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row>
    <row r="126" spans="2:120">
      <c r="B126" s="26"/>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row>
    <row r="127" spans="2:120">
      <c r="B127" s="25"/>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row>
    <row r="128" spans="2:120">
      <c r="B128" s="25"/>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row>
    <row r="129" spans="2:120">
      <c r="B129" s="25"/>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row>
    <row r="130" spans="2:120">
      <c r="B130" s="25"/>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row>
    <row r="131" spans="2:120">
      <c r="B131" s="25"/>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row>
    <row r="132" spans="2:120">
      <c r="B132" s="26"/>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c r="CW132" s="22"/>
      <c r="CX132" s="22"/>
      <c r="CY132" s="22"/>
      <c r="CZ132" s="22"/>
      <c r="DA132" s="22"/>
      <c r="DB132" s="22"/>
      <c r="DC132" s="22"/>
      <c r="DD132" s="22"/>
      <c r="DE132" s="22"/>
      <c r="DF132" s="22"/>
      <c r="DG132" s="22"/>
      <c r="DH132" s="22"/>
      <c r="DI132" s="22"/>
      <c r="DJ132" s="22"/>
      <c r="DK132" s="22"/>
      <c r="DL132" s="22"/>
      <c r="DM132" s="22"/>
      <c r="DN132" s="22"/>
      <c r="DO132" s="22"/>
      <c r="DP132" s="22"/>
    </row>
    <row r="133" spans="2:120">
      <c r="B133" s="25"/>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row>
    <row r="134" spans="2:120">
      <c r="B134" s="25"/>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row>
    <row r="135" spans="2:120">
      <c r="B135" s="25"/>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row>
    <row r="136" spans="2:120">
      <c r="B136" s="25"/>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row>
    <row r="137" spans="2:120">
      <c r="B137" s="25"/>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row>
    <row r="138" spans="2:120">
      <c r="B138" s="25"/>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row>
    <row r="139" spans="2:120">
      <c r="B139" s="25"/>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row>
    <row r="140" spans="2:120">
      <c r="B140" s="25"/>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row>
    <row r="141" spans="2:120">
      <c r="B141" s="25"/>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2"/>
      <c r="DH141" s="22"/>
      <c r="DI141" s="22"/>
      <c r="DJ141" s="22"/>
      <c r="DK141" s="22"/>
      <c r="DL141" s="22"/>
      <c r="DM141" s="22"/>
      <c r="DN141" s="22"/>
      <c r="DO141" s="22"/>
      <c r="DP141" s="22"/>
    </row>
    <row r="142" spans="2:120">
      <c r="B142" s="25"/>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row>
    <row r="143" spans="2:120">
      <c r="B143" s="25"/>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c r="DM143" s="22"/>
      <c r="DN143" s="22"/>
      <c r="DO143" s="22"/>
      <c r="DP143" s="22"/>
    </row>
    <row r="144" spans="2:120">
      <c r="B144" s="25"/>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row>
    <row r="145" spans="2:120">
      <c r="B145" s="25"/>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c r="DD145" s="22"/>
      <c r="DE145" s="22"/>
      <c r="DF145" s="22"/>
      <c r="DG145" s="22"/>
      <c r="DH145" s="22"/>
      <c r="DI145" s="22"/>
      <c r="DJ145" s="22"/>
      <c r="DK145" s="22"/>
      <c r="DL145" s="22"/>
      <c r="DM145" s="22"/>
      <c r="DN145" s="22"/>
      <c r="DO145" s="22"/>
      <c r="DP145" s="22"/>
    </row>
    <row r="146" spans="2:120">
      <c r="B146" s="25"/>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2"/>
      <c r="DC146" s="22"/>
      <c r="DD146" s="22"/>
      <c r="DE146" s="22"/>
      <c r="DF146" s="22"/>
      <c r="DG146" s="22"/>
      <c r="DH146" s="22"/>
      <c r="DI146" s="22"/>
      <c r="DJ146" s="22"/>
      <c r="DK146" s="22"/>
      <c r="DL146" s="22"/>
      <c r="DM146" s="22"/>
      <c r="DN146" s="22"/>
      <c r="DO146" s="22"/>
      <c r="DP146" s="22"/>
    </row>
    <row r="147" spans="2:120">
      <c r="B147" s="25"/>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row>
    <row r="148" spans="2:120">
      <c r="B148" s="25"/>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c r="CW148" s="22"/>
      <c r="CX148" s="22"/>
      <c r="CY148" s="22"/>
      <c r="CZ148" s="22"/>
      <c r="DA148" s="22"/>
      <c r="DB148" s="22"/>
      <c r="DC148" s="22"/>
      <c r="DD148" s="22"/>
      <c r="DE148" s="22"/>
      <c r="DF148" s="22"/>
      <c r="DG148" s="22"/>
      <c r="DH148" s="22"/>
      <c r="DI148" s="22"/>
      <c r="DJ148" s="22"/>
      <c r="DK148" s="22"/>
      <c r="DL148" s="22"/>
      <c r="DM148" s="22"/>
      <c r="DN148" s="22"/>
      <c r="DO148" s="22"/>
      <c r="DP148" s="22"/>
    </row>
    <row r="149" spans="2:120">
      <c r="B149" s="25"/>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c r="DD149" s="22"/>
      <c r="DE149" s="22"/>
      <c r="DF149" s="22"/>
      <c r="DG149" s="22"/>
      <c r="DH149" s="22"/>
      <c r="DI149" s="22"/>
      <c r="DJ149" s="22"/>
      <c r="DK149" s="22"/>
      <c r="DL149" s="22"/>
      <c r="DM149" s="22"/>
      <c r="DN149" s="22"/>
      <c r="DO149" s="22"/>
      <c r="DP149" s="22"/>
    </row>
    <row r="150" spans="2:120">
      <c r="B150" s="25"/>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c r="CW150" s="22"/>
      <c r="CX150" s="22"/>
      <c r="CY150" s="22"/>
      <c r="CZ150" s="22"/>
      <c r="DA150" s="22"/>
      <c r="DB150" s="22"/>
      <c r="DC150" s="22"/>
      <c r="DD150" s="22"/>
      <c r="DE150" s="22"/>
      <c r="DF150" s="22"/>
      <c r="DG150" s="22"/>
      <c r="DH150" s="22"/>
      <c r="DI150" s="22"/>
      <c r="DJ150" s="22"/>
      <c r="DK150" s="22"/>
      <c r="DL150" s="22"/>
      <c r="DM150" s="22"/>
      <c r="DN150" s="22"/>
      <c r="DO150" s="22"/>
      <c r="DP150" s="22"/>
    </row>
    <row r="151" spans="2:120">
      <c r="B151" s="25"/>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c r="CW151" s="22"/>
      <c r="CX151" s="22"/>
      <c r="CY151" s="22"/>
      <c r="CZ151" s="22"/>
      <c r="DA151" s="22"/>
      <c r="DB151" s="22"/>
      <c r="DC151" s="22"/>
      <c r="DD151" s="22"/>
      <c r="DE151" s="22"/>
      <c r="DF151" s="22"/>
      <c r="DG151" s="22"/>
      <c r="DH151" s="22"/>
      <c r="DI151" s="22"/>
      <c r="DJ151" s="22"/>
      <c r="DK151" s="22"/>
      <c r="DL151" s="22"/>
      <c r="DM151" s="22"/>
      <c r="DN151" s="22"/>
      <c r="DO151" s="22"/>
      <c r="DP151" s="22"/>
    </row>
    <row r="152" spans="2:120">
      <c r="B152" s="25"/>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c r="DD152" s="22"/>
      <c r="DE152" s="22"/>
      <c r="DF152" s="22"/>
      <c r="DG152" s="22"/>
      <c r="DH152" s="22"/>
      <c r="DI152" s="22"/>
      <c r="DJ152" s="22"/>
      <c r="DK152" s="22"/>
      <c r="DL152" s="22"/>
      <c r="DM152" s="22"/>
      <c r="DN152" s="22"/>
      <c r="DO152" s="22"/>
      <c r="DP152" s="22"/>
    </row>
    <row r="153" spans="2:120">
      <c r="B153" s="25"/>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22"/>
      <c r="DC153" s="22"/>
      <c r="DD153" s="22"/>
      <c r="DE153" s="22"/>
      <c r="DF153" s="22"/>
      <c r="DG153" s="22"/>
      <c r="DH153" s="22"/>
      <c r="DI153" s="22"/>
      <c r="DJ153" s="22"/>
      <c r="DK153" s="22"/>
      <c r="DL153" s="22"/>
      <c r="DM153" s="22"/>
      <c r="DN153" s="22"/>
      <c r="DO153" s="22"/>
      <c r="DP153" s="22"/>
    </row>
    <row r="154" spans="2:120">
      <c r="B154" s="25"/>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c r="DD154" s="22"/>
      <c r="DE154" s="22"/>
      <c r="DF154" s="22"/>
      <c r="DG154" s="22"/>
      <c r="DH154" s="22"/>
      <c r="DI154" s="22"/>
      <c r="DJ154" s="22"/>
      <c r="DK154" s="22"/>
      <c r="DL154" s="22"/>
      <c r="DM154" s="22"/>
      <c r="DN154" s="22"/>
      <c r="DO154" s="22"/>
      <c r="DP154" s="22"/>
    </row>
    <row r="155" spans="2:120">
      <c r="B155" s="25"/>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H155" s="22"/>
      <c r="DI155" s="22"/>
      <c r="DJ155" s="22"/>
      <c r="DK155" s="22"/>
      <c r="DL155" s="22"/>
      <c r="DM155" s="22"/>
      <c r="DN155" s="22"/>
      <c r="DO155" s="22"/>
      <c r="DP155" s="22"/>
    </row>
    <row r="156" spans="2:120">
      <c r="B156" s="25"/>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c r="DI156" s="22"/>
      <c r="DJ156" s="22"/>
      <c r="DK156" s="22"/>
      <c r="DL156" s="22"/>
      <c r="DM156" s="22"/>
      <c r="DN156" s="22"/>
      <c r="DO156" s="22"/>
      <c r="DP156" s="22"/>
    </row>
    <row r="157" spans="2:120">
      <c r="B157" s="25"/>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row>
    <row r="158" spans="2:120">
      <c r="B158" s="25"/>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2"/>
      <c r="DJ158" s="22"/>
      <c r="DK158" s="22"/>
      <c r="DL158" s="22"/>
      <c r="DM158" s="22"/>
      <c r="DN158" s="22"/>
      <c r="DO158" s="22"/>
      <c r="DP158" s="22"/>
    </row>
    <row r="159" spans="2:120">
      <c r="B159" s="25"/>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c r="DJ159" s="22"/>
      <c r="DK159" s="22"/>
      <c r="DL159" s="22"/>
      <c r="DM159" s="22"/>
      <c r="DN159" s="22"/>
      <c r="DO159" s="22"/>
      <c r="DP159" s="22"/>
    </row>
    <row r="160" spans="2:120">
      <c r="B160" s="25"/>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c r="DN160" s="22"/>
      <c r="DO160" s="22"/>
      <c r="DP160" s="22"/>
    </row>
    <row r="161" spans="2:120">
      <c r="B161" s="25"/>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c r="DJ161" s="22"/>
      <c r="DK161" s="22"/>
      <c r="DL161" s="22"/>
      <c r="DM161" s="22"/>
      <c r="DN161" s="22"/>
      <c r="DO161" s="22"/>
      <c r="DP161" s="22"/>
    </row>
    <row r="162" spans="2:120">
      <c r="B162" s="25"/>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row>
    <row r="163" spans="2:120">
      <c r="B163" s="25"/>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row>
    <row r="164" spans="2:120">
      <c r="B164" s="25"/>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22"/>
      <c r="DP164" s="22"/>
    </row>
    <row r="165" spans="2:120">
      <c r="B165" s="25"/>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c r="DJ165" s="22"/>
      <c r="DK165" s="22"/>
      <c r="DL165" s="22"/>
      <c r="DM165" s="22"/>
      <c r="DN165" s="22"/>
      <c r="DO165" s="22"/>
      <c r="DP165" s="22"/>
    </row>
    <row r="166" spans="2:120">
      <c r="B166" s="25"/>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c r="DD166" s="22"/>
      <c r="DE166" s="22"/>
      <c r="DF166" s="22"/>
      <c r="DG166" s="22"/>
      <c r="DH166" s="22"/>
      <c r="DI166" s="22"/>
      <c r="DJ166" s="22"/>
      <c r="DK166" s="22"/>
      <c r="DL166" s="22"/>
      <c r="DM166" s="22"/>
      <c r="DN166" s="22"/>
      <c r="DO166" s="22"/>
      <c r="DP166" s="22"/>
    </row>
    <row r="167" spans="2:120">
      <c r="B167" s="25"/>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c r="DD167" s="22"/>
      <c r="DE167" s="22"/>
      <c r="DF167" s="22"/>
      <c r="DG167" s="22"/>
      <c r="DH167" s="22"/>
      <c r="DI167" s="22"/>
      <c r="DJ167" s="22"/>
      <c r="DK167" s="22"/>
      <c r="DL167" s="22"/>
      <c r="DM167" s="22"/>
      <c r="DN167" s="22"/>
      <c r="DO167" s="22"/>
      <c r="DP167" s="22"/>
    </row>
    <row r="168" spans="2:120">
      <c r="B168" s="25"/>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2"/>
      <c r="DH168" s="22"/>
      <c r="DI168" s="22"/>
      <c r="DJ168" s="22"/>
      <c r="DK168" s="22"/>
      <c r="DL168" s="22"/>
      <c r="DM168" s="22"/>
      <c r="DN168" s="22"/>
      <c r="DO168" s="22"/>
      <c r="DP168" s="22"/>
    </row>
    <row r="169" spans="2:120">
      <c r="B169" s="25"/>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c r="DD169" s="22"/>
      <c r="DE169" s="22"/>
      <c r="DF169" s="22"/>
      <c r="DG169" s="22"/>
      <c r="DH169" s="22"/>
      <c r="DI169" s="22"/>
      <c r="DJ169" s="22"/>
      <c r="DK169" s="22"/>
      <c r="DL169" s="22"/>
      <c r="DM169" s="22"/>
      <c r="DN169" s="22"/>
      <c r="DO169" s="22"/>
      <c r="DP169" s="22"/>
    </row>
    <row r="170" spans="2:120">
      <c r="B170" s="25"/>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c r="DD170" s="22"/>
      <c r="DE170" s="22"/>
      <c r="DF170" s="22"/>
      <c r="DG170" s="22"/>
      <c r="DH170" s="22"/>
      <c r="DI170" s="22"/>
      <c r="DJ170" s="22"/>
      <c r="DK170" s="22"/>
      <c r="DL170" s="22"/>
      <c r="DM170" s="22"/>
      <c r="DN170" s="22"/>
      <c r="DO170" s="22"/>
      <c r="DP170" s="22"/>
    </row>
    <row r="171" spans="2:120">
      <c r="B171" s="25"/>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c r="DD171" s="22"/>
      <c r="DE171" s="22"/>
      <c r="DF171" s="22"/>
      <c r="DG171" s="22"/>
      <c r="DH171" s="22"/>
      <c r="DI171" s="22"/>
      <c r="DJ171" s="22"/>
      <c r="DK171" s="22"/>
      <c r="DL171" s="22"/>
      <c r="DM171" s="22"/>
      <c r="DN171" s="22"/>
      <c r="DO171" s="22"/>
      <c r="DP171" s="22"/>
    </row>
    <row r="172" spans="2:120">
      <c r="B172" s="25"/>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c r="CW172" s="22"/>
      <c r="CX172" s="22"/>
      <c r="CY172" s="22"/>
      <c r="CZ172" s="22"/>
      <c r="DA172" s="22"/>
      <c r="DB172" s="22"/>
      <c r="DC172" s="22"/>
      <c r="DD172" s="22"/>
      <c r="DE172" s="22"/>
      <c r="DF172" s="22"/>
      <c r="DG172" s="22"/>
      <c r="DH172" s="22"/>
      <c r="DI172" s="22"/>
      <c r="DJ172" s="22"/>
      <c r="DK172" s="22"/>
      <c r="DL172" s="22"/>
      <c r="DM172" s="22"/>
      <c r="DN172" s="22"/>
      <c r="DO172" s="22"/>
      <c r="DP172" s="22"/>
    </row>
    <row r="173" spans="2:120">
      <c r="B173" s="25"/>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22"/>
      <c r="DC173" s="22"/>
      <c r="DD173" s="22"/>
      <c r="DE173" s="22"/>
      <c r="DF173" s="22"/>
      <c r="DG173" s="22"/>
      <c r="DH173" s="22"/>
      <c r="DI173" s="22"/>
      <c r="DJ173" s="22"/>
      <c r="DK173" s="22"/>
      <c r="DL173" s="22"/>
      <c r="DM173" s="22"/>
      <c r="DN173" s="22"/>
      <c r="DO173" s="22"/>
      <c r="DP173" s="22"/>
    </row>
    <row r="174" spans="2:120">
      <c r="B174" s="25"/>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c r="DD174" s="22"/>
      <c r="DE174" s="22"/>
      <c r="DF174" s="22"/>
      <c r="DG174" s="22"/>
      <c r="DH174" s="22"/>
      <c r="DI174" s="22"/>
      <c r="DJ174" s="22"/>
      <c r="DK174" s="22"/>
      <c r="DL174" s="22"/>
      <c r="DM174" s="22"/>
      <c r="DN174" s="22"/>
      <c r="DO174" s="22"/>
      <c r="DP174" s="22"/>
    </row>
    <row r="175" spans="2:120">
      <c r="B175" s="25"/>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22"/>
      <c r="DC175" s="22"/>
      <c r="DD175" s="22"/>
      <c r="DE175" s="22"/>
      <c r="DF175" s="22"/>
      <c r="DG175" s="22"/>
      <c r="DH175" s="22"/>
      <c r="DI175" s="22"/>
      <c r="DJ175" s="22"/>
      <c r="DK175" s="22"/>
      <c r="DL175" s="22"/>
      <c r="DM175" s="22"/>
      <c r="DN175" s="22"/>
      <c r="DO175" s="22"/>
      <c r="DP175" s="22"/>
    </row>
    <row r="176" spans="2:120">
      <c r="B176" s="25"/>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row>
    <row r="177" spans="2:120">
      <c r="B177" s="25"/>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c r="DD177" s="22"/>
      <c r="DE177" s="22"/>
      <c r="DF177" s="22"/>
      <c r="DG177" s="22"/>
      <c r="DH177" s="22"/>
      <c r="DI177" s="22"/>
      <c r="DJ177" s="22"/>
      <c r="DK177" s="22"/>
      <c r="DL177" s="22"/>
      <c r="DM177" s="22"/>
      <c r="DN177" s="22"/>
      <c r="DO177" s="22"/>
      <c r="DP177" s="22"/>
    </row>
    <row r="178" spans="2:120">
      <c r="B178" s="25"/>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c r="DD178" s="22"/>
      <c r="DE178" s="22"/>
      <c r="DF178" s="22"/>
      <c r="DG178" s="22"/>
      <c r="DH178" s="22"/>
      <c r="DI178" s="22"/>
      <c r="DJ178" s="22"/>
      <c r="DK178" s="22"/>
      <c r="DL178" s="22"/>
      <c r="DM178" s="22"/>
      <c r="DN178" s="22"/>
      <c r="DO178" s="22"/>
      <c r="DP178" s="22"/>
    </row>
    <row r="179" spans="2:120">
      <c r="B179" s="25"/>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c r="DD179" s="22"/>
      <c r="DE179" s="22"/>
      <c r="DF179" s="22"/>
      <c r="DG179" s="22"/>
      <c r="DH179" s="22"/>
      <c r="DI179" s="22"/>
      <c r="DJ179" s="22"/>
      <c r="DK179" s="22"/>
      <c r="DL179" s="22"/>
      <c r="DM179" s="22"/>
      <c r="DN179" s="22"/>
      <c r="DO179" s="22"/>
      <c r="DP179" s="22"/>
    </row>
    <row r="180" spans="2:120">
      <c r="B180" s="25"/>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2"/>
      <c r="DH180" s="22"/>
      <c r="DI180" s="22"/>
      <c r="DJ180" s="22"/>
      <c r="DK180" s="22"/>
      <c r="DL180" s="22"/>
      <c r="DM180" s="22"/>
      <c r="DN180" s="22"/>
      <c r="DO180" s="22"/>
      <c r="DP180" s="22"/>
    </row>
    <row r="181" spans="2:120">
      <c r="B181" s="25"/>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c r="DD181" s="22"/>
      <c r="DE181" s="22"/>
      <c r="DF181" s="22"/>
      <c r="DG181" s="22"/>
      <c r="DH181" s="22"/>
      <c r="DI181" s="22"/>
      <c r="DJ181" s="22"/>
      <c r="DK181" s="22"/>
      <c r="DL181" s="22"/>
      <c r="DM181" s="22"/>
      <c r="DN181" s="22"/>
      <c r="DO181" s="22"/>
      <c r="DP181" s="22"/>
    </row>
    <row r="182" spans="2:120">
      <c r="B182" s="25"/>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22"/>
      <c r="DC182" s="22"/>
      <c r="DD182" s="22"/>
      <c r="DE182" s="22"/>
      <c r="DF182" s="22"/>
      <c r="DG182" s="22"/>
      <c r="DH182" s="22"/>
      <c r="DI182" s="22"/>
      <c r="DJ182" s="22"/>
      <c r="DK182" s="22"/>
      <c r="DL182" s="22"/>
      <c r="DM182" s="22"/>
      <c r="DN182" s="22"/>
      <c r="DO182" s="22"/>
      <c r="DP182" s="22"/>
    </row>
    <row r="183" spans="2:120">
      <c r="B183" s="25"/>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22"/>
      <c r="DC183" s="22"/>
      <c r="DD183" s="22"/>
      <c r="DE183" s="22"/>
      <c r="DF183" s="22"/>
      <c r="DG183" s="22"/>
      <c r="DH183" s="22"/>
      <c r="DI183" s="22"/>
      <c r="DJ183" s="22"/>
      <c r="DK183" s="22"/>
      <c r="DL183" s="22"/>
      <c r="DM183" s="22"/>
      <c r="DN183" s="22"/>
      <c r="DO183" s="22"/>
      <c r="DP183" s="22"/>
    </row>
    <row r="184" spans="2:120">
      <c r="B184" s="25"/>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c r="DD184" s="22"/>
      <c r="DE184" s="22"/>
      <c r="DF184" s="22"/>
      <c r="DG184" s="22"/>
      <c r="DH184" s="22"/>
      <c r="DI184" s="22"/>
      <c r="DJ184" s="22"/>
      <c r="DK184" s="22"/>
      <c r="DL184" s="22"/>
      <c r="DM184" s="22"/>
      <c r="DN184" s="22"/>
      <c r="DO184" s="22"/>
      <c r="DP184" s="22"/>
    </row>
    <row r="185" spans="2:120">
      <c r="B185" s="25"/>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c r="DD185" s="22"/>
      <c r="DE185" s="22"/>
      <c r="DF185" s="22"/>
      <c r="DG185" s="22"/>
      <c r="DH185" s="22"/>
      <c r="DI185" s="22"/>
      <c r="DJ185" s="22"/>
      <c r="DK185" s="22"/>
      <c r="DL185" s="22"/>
      <c r="DM185" s="22"/>
      <c r="DN185" s="22"/>
      <c r="DO185" s="22"/>
      <c r="DP185" s="22"/>
    </row>
    <row r="186" spans="2:120">
      <c r="B186" s="25"/>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c r="DD186" s="22"/>
      <c r="DE186" s="22"/>
      <c r="DF186" s="22"/>
      <c r="DG186" s="22"/>
      <c r="DH186" s="22"/>
      <c r="DI186" s="22"/>
      <c r="DJ186" s="22"/>
      <c r="DK186" s="22"/>
      <c r="DL186" s="22"/>
      <c r="DM186" s="22"/>
      <c r="DN186" s="22"/>
      <c r="DO186" s="22"/>
      <c r="DP186" s="22"/>
    </row>
    <row r="187" spans="2:120">
      <c r="B187" s="25"/>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c r="CW187" s="22"/>
      <c r="CX187" s="22"/>
      <c r="CY187" s="22"/>
      <c r="CZ187" s="22"/>
      <c r="DA187" s="22"/>
      <c r="DB187" s="22"/>
      <c r="DC187" s="22"/>
      <c r="DD187" s="22"/>
      <c r="DE187" s="22"/>
      <c r="DF187" s="22"/>
      <c r="DG187" s="22"/>
      <c r="DH187" s="22"/>
      <c r="DI187" s="22"/>
      <c r="DJ187" s="22"/>
      <c r="DK187" s="22"/>
      <c r="DL187" s="22"/>
      <c r="DM187" s="22"/>
      <c r="DN187" s="22"/>
      <c r="DO187" s="22"/>
      <c r="DP187" s="22"/>
    </row>
    <row r="188" spans="2:120">
      <c r="B188" s="25"/>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22"/>
      <c r="DC188" s="22"/>
      <c r="DD188" s="22"/>
      <c r="DE188" s="22"/>
      <c r="DF188" s="22"/>
      <c r="DG188" s="22"/>
      <c r="DH188" s="22"/>
      <c r="DI188" s="22"/>
      <c r="DJ188" s="22"/>
      <c r="DK188" s="22"/>
      <c r="DL188" s="22"/>
      <c r="DM188" s="22"/>
      <c r="DN188" s="22"/>
      <c r="DO188" s="22"/>
      <c r="DP188" s="22"/>
    </row>
    <row r="189" spans="2:120">
      <c r="B189" s="25"/>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c r="CW189" s="22"/>
      <c r="CX189" s="22"/>
      <c r="CY189" s="22"/>
      <c r="CZ189" s="22"/>
      <c r="DA189" s="22"/>
      <c r="DB189" s="22"/>
      <c r="DC189" s="22"/>
      <c r="DD189" s="22"/>
      <c r="DE189" s="22"/>
      <c r="DF189" s="22"/>
      <c r="DG189" s="22"/>
      <c r="DH189" s="22"/>
      <c r="DI189" s="22"/>
      <c r="DJ189" s="22"/>
      <c r="DK189" s="22"/>
      <c r="DL189" s="22"/>
      <c r="DM189" s="22"/>
      <c r="DN189" s="22"/>
      <c r="DO189" s="22"/>
      <c r="DP189" s="22"/>
    </row>
    <row r="190" spans="2:120">
      <c r="B190" s="25"/>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c r="DD190" s="22"/>
      <c r="DE190" s="22"/>
      <c r="DF190" s="22"/>
      <c r="DG190" s="22"/>
      <c r="DH190" s="22"/>
      <c r="DI190" s="22"/>
      <c r="DJ190" s="22"/>
      <c r="DK190" s="22"/>
      <c r="DL190" s="22"/>
      <c r="DM190" s="22"/>
      <c r="DN190" s="22"/>
      <c r="DO190" s="22"/>
      <c r="DP190" s="22"/>
    </row>
    <row r="191" spans="2:120">
      <c r="B191" s="25"/>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22"/>
      <c r="DC191" s="22"/>
      <c r="DD191" s="22"/>
      <c r="DE191" s="22"/>
      <c r="DF191" s="22"/>
      <c r="DG191" s="22"/>
      <c r="DH191" s="22"/>
      <c r="DI191" s="22"/>
      <c r="DJ191" s="22"/>
      <c r="DK191" s="22"/>
      <c r="DL191" s="22"/>
      <c r="DM191" s="22"/>
      <c r="DN191" s="22"/>
      <c r="DO191" s="22"/>
      <c r="DP191" s="22"/>
    </row>
    <row r="192" spans="2:120">
      <c r="B192" s="25"/>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c r="DD192" s="22"/>
      <c r="DE192" s="22"/>
      <c r="DF192" s="22"/>
      <c r="DG192" s="22"/>
      <c r="DH192" s="22"/>
      <c r="DI192" s="22"/>
      <c r="DJ192" s="22"/>
      <c r="DK192" s="22"/>
      <c r="DL192" s="22"/>
      <c r="DM192" s="22"/>
      <c r="DN192" s="22"/>
      <c r="DO192" s="22"/>
      <c r="DP192" s="22"/>
    </row>
    <row r="193" spans="2:120">
      <c r="B193" s="25"/>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c r="CW193" s="22"/>
      <c r="CX193" s="22"/>
      <c r="CY193" s="22"/>
      <c r="CZ193" s="22"/>
      <c r="DA193" s="22"/>
      <c r="DB193" s="22"/>
      <c r="DC193" s="22"/>
      <c r="DD193" s="22"/>
      <c r="DE193" s="22"/>
      <c r="DF193" s="22"/>
      <c r="DG193" s="22"/>
      <c r="DH193" s="22"/>
      <c r="DI193" s="22"/>
      <c r="DJ193" s="22"/>
      <c r="DK193" s="22"/>
      <c r="DL193" s="22"/>
      <c r="DM193" s="22"/>
      <c r="DN193" s="22"/>
      <c r="DO193" s="22"/>
      <c r="DP193" s="22"/>
    </row>
    <row r="194" spans="2:120">
      <c r="B194" s="25"/>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c r="DD194" s="22"/>
      <c r="DE194" s="22"/>
      <c r="DF194" s="22"/>
      <c r="DG194" s="22"/>
      <c r="DH194" s="22"/>
      <c r="DI194" s="22"/>
      <c r="DJ194" s="22"/>
      <c r="DK194" s="22"/>
      <c r="DL194" s="22"/>
      <c r="DM194" s="22"/>
      <c r="DN194" s="22"/>
      <c r="DO194" s="22"/>
      <c r="DP194" s="22"/>
    </row>
    <row r="195" spans="2:120">
      <c r="B195" s="25"/>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c r="CW195" s="22"/>
      <c r="CX195" s="22"/>
      <c r="CY195" s="22"/>
      <c r="CZ195" s="22"/>
      <c r="DA195" s="22"/>
      <c r="DB195" s="22"/>
      <c r="DC195" s="22"/>
      <c r="DD195" s="22"/>
      <c r="DE195" s="22"/>
      <c r="DF195" s="22"/>
      <c r="DG195" s="22"/>
      <c r="DH195" s="22"/>
      <c r="DI195" s="22"/>
      <c r="DJ195" s="22"/>
      <c r="DK195" s="22"/>
      <c r="DL195" s="22"/>
      <c r="DM195" s="22"/>
      <c r="DN195" s="22"/>
      <c r="DO195" s="22"/>
      <c r="DP195" s="22"/>
    </row>
    <row r="196" spans="2:120">
      <c r="B196" s="25"/>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c r="DD196" s="22"/>
      <c r="DE196" s="22"/>
      <c r="DF196" s="22"/>
      <c r="DG196" s="22"/>
      <c r="DH196" s="22"/>
      <c r="DI196" s="22"/>
      <c r="DJ196" s="22"/>
      <c r="DK196" s="22"/>
      <c r="DL196" s="22"/>
      <c r="DM196" s="22"/>
      <c r="DN196" s="22"/>
      <c r="DO196" s="22"/>
      <c r="DP196" s="22"/>
    </row>
    <row r="197" spans="2:120">
      <c r="B197" s="25"/>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22"/>
      <c r="DC197" s="22"/>
      <c r="DD197" s="22"/>
      <c r="DE197" s="22"/>
      <c r="DF197" s="22"/>
      <c r="DG197" s="22"/>
      <c r="DH197" s="22"/>
      <c r="DI197" s="22"/>
      <c r="DJ197" s="22"/>
      <c r="DK197" s="22"/>
      <c r="DL197" s="22"/>
      <c r="DM197" s="22"/>
      <c r="DN197" s="22"/>
      <c r="DO197" s="22"/>
      <c r="DP197" s="22"/>
    </row>
    <row r="198" spans="2:120">
      <c r="B198" s="25"/>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c r="DD198" s="22"/>
      <c r="DE198" s="22"/>
      <c r="DF198" s="22"/>
      <c r="DG198" s="22"/>
      <c r="DH198" s="22"/>
      <c r="DI198" s="22"/>
      <c r="DJ198" s="22"/>
      <c r="DK198" s="22"/>
      <c r="DL198" s="22"/>
      <c r="DM198" s="22"/>
      <c r="DN198" s="22"/>
      <c r="DO198" s="22"/>
      <c r="DP198" s="22"/>
    </row>
    <row r="199" spans="2:120">
      <c r="B199" s="25"/>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c r="CW199" s="22"/>
      <c r="CX199" s="22"/>
      <c r="CY199" s="22"/>
      <c r="CZ199" s="22"/>
      <c r="DA199" s="22"/>
      <c r="DB199" s="22"/>
      <c r="DC199" s="22"/>
      <c r="DD199" s="22"/>
      <c r="DE199" s="22"/>
      <c r="DF199" s="22"/>
      <c r="DG199" s="22"/>
      <c r="DH199" s="22"/>
      <c r="DI199" s="22"/>
      <c r="DJ199" s="22"/>
      <c r="DK199" s="22"/>
      <c r="DL199" s="22"/>
      <c r="DM199" s="22"/>
      <c r="DN199" s="22"/>
      <c r="DO199" s="22"/>
      <c r="DP199" s="22"/>
    </row>
    <row r="200" spans="2:120">
      <c r="B200" s="25"/>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c r="DD200" s="22"/>
      <c r="DE200" s="22"/>
      <c r="DF200" s="22"/>
      <c r="DG200" s="22"/>
      <c r="DH200" s="22"/>
      <c r="DI200" s="22"/>
      <c r="DJ200" s="22"/>
      <c r="DK200" s="22"/>
      <c r="DL200" s="22"/>
      <c r="DM200" s="22"/>
      <c r="DN200" s="22"/>
      <c r="DO200" s="22"/>
      <c r="DP200" s="22"/>
    </row>
    <row r="201" spans="2:120">
      <c r="B201" s="25"/>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22"/>
      <c r="DC201" s="22"/>
      <c r="DD201" s="22"/>
      <c r="DE201" s="22"/>
      <c r="DF201" s="22"/>
      <c r="DG201" s="22"/>
      <c r="DH201" s="22"/>
      <c r="DI201" s="22"/>
      <c r="DJ201" s="22"/>
      <c r="DK201" s="22"/>
      <c r="DL201" s="22"/>
      <c r="DM201" s="22"/>
      <c r="DN201" s="22"/>
      <c r="DO201" s="22"/>
      <c r="DP201" s="22"/>
    </row>
    <row r="202" spans="2:120">
      <c r="B202" s="25"/>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22"/>
      <c r="DC202" s="22"/>
      <c r="DD202" s="22"/>
      <c r="DE202" s="22"/>
      <c r="DF202" s="22"/>
      <c r="DG202" s="22"/>
      <c r="DH202" s="22"/>
      <c r="DI202" s="22"/>
      <c r="DJ202" s="22"/>
      <c r="DK202" s="22"/>
      <c r="DL202" s="22"/>
      <c r="DM202" s="22"/>
      <c r="DN202" s="22"/>
      <c r="DO202" s="22"/>
      <c r="DP202" s="22"/>
    </row>
    <row r="203" spans="2:120">
      <c r="B203" s="25"/>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c r="DD203" s="22"/>
      <c r="DE203" s="22"/>
      <c r="DF203" s="22"/>
      <c r="DG203" s="22"/>
      <c r="DH203" s="22"/>
      <c r="DI203" s="22"/>
      <c r="DJ203" s="22"/>
      <c r="DK203" s="22"/>
      <c r="DL203" s="22"/>
      <c r="DM203" s="22"/>
      <c r="DN203" s="22"/>
      <c r="DO203" s="22"/>
      <c r="DP203" s="22"/>
    </row>
    <row r="204" spans="2:120">
      <c r="B204" s="25"/>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c r="DD204" s="22"/>
      <c r="DE204" s="22"/>
      <c r="DF204" s="22"/>
      <c r="DG204" s="22"/>
      <c r="DH204" s="22"/>
      <c r="DI204" s="22"/>
      <c r="DJ204" s="22"/>
      <c r="DK204" s="22"/>
      <c r="DL204" s="22"/>
      <c r="DM204" s="22"/>
      <c r="DN204" s="22"/>
      <c r="DO204" s="22"/>
      <c r="DP204" s="22"/>
    </row>
    <row r="205" spans="2:120">
      <c r="B205" s="25"/>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c r="DD205" s="22"/>
      <c r="DE205" s="22"/>
      <c r="DF205" s="22"/>
      <c r="DG205" s="22"/>
      <c r="DH205" s="22"/>
      <c r="DI205" s="22"/>
      <c r="DJ205" s="22"/>
      <c r="DK205" s="22"/>
      <c r="DL205" s="22"/>
      <c r="DM205" s="22"/>
      <c r="DN205" s="22"/>
      <c r="DO205" s="22"/>
      <c r="DP205" s="22"/>
    </row>
    <row r="206" spans="2:120">
      <c r="B206" s="25"/>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c r="DJ206" s="22"/>
      <c r="DK206" s="22"/>
      <c r="DL206" s="22"/>
      <c r="DM206" s="22"/>
      <c r="DN206" s="22"/>
      <c r="DO206" s="22"/>
      <c r="DP206" s="22"/>
    </row>
    <row r="207" spans="2:120">
      <c r="B207" s="25"/>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c r="DA207" s="22"/>
      <c r="DB207" s="22"/>
      <c r="DC207" s="22"/>
      <c r="DD207" s="22"/>
      <c r="DE207" s="22"/>
      <c r="DF207" s="22"/>
      <c r="DG207" s="22"/>
      <c r="DH207" s="22"/>
      <c r="DI207" s="22"/>
      <c r="DJ207" s="22"/>
      <c r="DK207" s="22"/>
      <c r="DL207" s="22"/>
      <c r="DM207" s="22"/>
      <c r="DN207" s="22"/>
      <c r="DO207" s="22"/>
      <c r="DP207" s="22"/>
    </row>
    <row r="208" spans="2:120">
      <c r="B208" s="25"/>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22"/>
      <c r="DC208" s="22"/>
      <c r="DD208" s="22"/>
      <c r="DE208" s="22"/>
      <c r="DF208" s="22"/>
      <c r="DG208" s="22"/>
      <c r="DH208" s="22"/>
      <c r="DI208" s="22"/>
      <c r="DJ208" s="22"/>
      <c r="DK208" s="22"/>
      <c r="DL208" s="22"/>
      <c r="DM208" s="22"/>
      <c r="DN208" s="22"/>
      <c r="DO208" s="22"/>
      <c r="DP208" s="22"/>
    </row>
    <row r="209" spans="2:120">
      <c r="B209" s="25"/>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c r="DD209" s="22"/>
      <c r="DE209" s="22"/>
      <c r="DF209" s="22"/>
      <c r="DG209" s="22"/>
      <c r="DH209" s="22"/>
      <c r="DI209" s="22"/>
      <c r="DJ209" s="22"/>
      <c r="DK209" s="22"/>
      <c r="DL209" s="22"/>
      <c r="DM209" s="22"/>
      <c r="DN209" s="22"/>
      <c r="DO209" s="22"/>
      <c r="DP209" s="22"/>
    </row>
    <row r="210" spans="2:120">
      <c r="B210" s="25"/>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c r="CW210" s="22"/>
      <c r="CX210" s="22"/>
      <c r="CY210" s="22"/>
      <c r="CZ210" s="22"/>
      <c r="DA210" s="22"/>
      <c r="DB210" s="22"/>
      <c r="DC210" s="22"/>
      <c r="DD210" s="22"/>
      <c r="DE210" s="22"/>
      <c r="DF210" s="22"/>
      <c r="DG210" s="22"/>
      <c r="DH210" s="22"/>
      <c r="DI210" s="22"/>
      <c r="DJ210" s="22"/>
      <c r="DK210" s="22"/>
      <c r="DL210" s="22"/>
      <c r="DM210" s="22"/>
      <c r="DN210" s="22"/>
      <c r="DO210" s="22"/>
      <c r="DP210" s="22"/>
    </row>
    <row r="211" spans="2:120">
      <c r="B211" s="25"/>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c r="CW211" s="22"/>
      <c r="CX211" s="22"/>
      <c r="CY211" s="22"/>
      <c r="CZ211" s="22"/>
      <c r="DA211" s="22"/>
      <c r="DB211" s="22"/>
      <c r="DC211" s="22"/>
      <c r="DD211" s="22"/>
      <c r="DE211" s="22"/>
      <c r="DF211" s="22"/>
      <c r="DG211" s="22"/>
      <c r="DH211" s="22"/>
      <c r="DI211" s="22"/>
      <c r="DJ211" s="22"/>
      <c r="DK211" s="22"/>
      <c r="DL211" s="22"/>
      <c r="DM211" s="22"/>
      <c r="DN211" s="22"/>
      <c r="DO211" s="22"/>
      <c r="DP211" s="22"/>
    </row>
    <row r="212" spans="2:120">
      <c r="B212" s="25"/>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c r="CW212" s="22"/>
      <c r="CX212" s="22"/>
      <c r="CY212" s="22"/>
      <c r="CZ212" s="22"/>
      <c r="DA212" s="22"/>
      <c r="DB212" s="22"/>
      <c r="DC212" s="22"/>
      <c r="DD212" s="22"/>
      <c r="DE212" s="22"/>
      <c r="DF212" s="22"/>
      <c r="DG212" s="22"/>
      <c r="DH212" s="22"/>
      <c r="DI212" s="22"/>
      <c r="DJ212" s="22"/>
      <c r="DK212" s="22"/>
      <c r="DL212" s="22"/>
      <c r="DM212" s="22"/>
      <c r="DN212" s="22"/>
      <c r="DO212" s="22"/>
      <c r="DP212" s="22"/>
    </row>
    <row r="213" spans="2:120">
      <c r="B213" s="25"/>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c r="CU213" s="22"/>
      <c r="CV213" s="22"/>
      <c r="CW213" s="22"/>
      <c r="CX213" s="22"/>
      <c r="CY213" s="22"/>
      <c r="CZ213" s="22"/>
      <c r="DA213" s="22"/>
      <c r="DB213" s="22"/>
      <c r="DC213" s="22"/>
      <c r="DD213" s="22"/>
      <c r="DE213" s="22"/>
      <c r="DF213" s="22"/>
      <c r="DG213" s="22"/>
      <c r="DH213" s="22"/>
      <c r="DI213" s="22"/>
      <c r="DJ213" s="22"/>
      <c r="DK213" s="22"/>
      <c r="DL213" s="22"/>
      <c r="DM213" s="22"/>
      <c r="DN213" s="22"/>
      <c r="DO213" s="22"/>
      <c r="DP213" s="22"/>
    </row>
    <row r="214" spans="2:120">
      <c r="B214" s="25"/>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c r="CW214" s="22"/>
      <c r="CX214" s="22"/>
      <c r="CY214" s="22"/>
      <c r="CZ214" s="22"/>
      <c r="DA214" s="22"/>
      <c r="DB214" s="22"/>
      <c r="DC214" s="22"/>
      <c r="DD214" s="22"/>
      <c r="DE214" s="22"/>
      <c r="DF214" s="22"/>
      <c r="DG214" s="22"/>
      <c r="DH214" s="22"/>
      <c r="DI214" s="22"/>
      <c r="DJ214" s="22"/>
      <c r="DK214" s="22"/>
      <c r="DL214" s="22"/>
      <c r="DM214" s="22"/>
      <c r="DN214" s="22"/>
      <c r="DO214" s="22"/>
      <c r="DP214" s="22"/>
    </row>
    <row r="215" spans="2:120">
      <c r="B215" s="25"/>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c r="CW215" s="22"/>
      <c r="CX215" s="22"/>
      <c r="CY215" s="22"/>
      <c r="CZ215" s="22"/>
      <c r="DA215" s="22"/>
      <c r="DB215" s="22"/>
      <c r="DC215" s="22"/>
      <c r="DD215" s="22"/>
      <c r="DE215" s="22"/>
      <c r="DF215" s="22"/>
      <c r="DG215" s="22"/>
      <c r="DH215" s="22"/>
      <c r="DI215" s="22"/>
      <c r="DJ215" s="22"/>
      <c r="DK215" s="22"/>
      <c r="DL215" s="22"/>
      <c r="DM215" s="22"/>
      <c r="DN215" s="22"/>
      <c r="DO215" s="22"/>
      <c r="DP215" s="22"/>
    </row>
    <row r="216" spans="2:120">
      <c r="B216" s="25"/>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c r="DJ216" s="22"/>
      <c r="DK216" s="22"/>
      <c r="DL216" s="22"/>
      <c r="DM216" s="22"/>
      <c r="DN216" s="22"/>
      <c r="DO216" s="22"/>
      <c r="DP216" s="22"/>
    </row>
    <row r="217" spans="2:120">
      <c r="B217" s="25"/>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c r="CS217" s="22"/>
      <c r="CT217" s="22"/>
      <c r="CU217" s="22"/>
      <c r="CV217" s="22"/>
      <c r="CW217" s="22"/>
      <c r="CX217" s="22"/>
      <c r="CY217" s="22"/>
      <c r="CZ217" s="22"/>
      <c r="DA217" s="22"/>
      <c r="DB217" s="22"/>
      <c r="DC217" s="22"/>
      <c r="DD217" s="22"/>
      <c r="DE217" s="22"/>
      <c r="DF217" s="22"/>
      <c r="DG217" s="22"/>
      <c r="DH217" s="22"/>
      <c r="DI217" s="22"/>
      <c r="DJ217" s="22"/>
      <c r="DK217" s="22"/>
      <c r="DL217" s="22"/>
      <c r="DM217" s="22"/>
      <c r="DN217" s="22"/>
      <c r="DO217" s="22"/>
      <c r="DP217" s="22"/>
    </row>
    <row r="218" spans="2:120">
      <c r="B218" s="25"/>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c r="CQ218" s="22"/>
      <c r="CR218" s="22"/>
      <c r="CS218" s="22"/>
      <c r="CT218" s="22"/>
      <c r="CU218" s="22"/>
      <c r="CV218" s="22"/>
      <c r="CW218" s="22"/>
      <c r="CX218" s="22"/>
      <c r="CY218" s="22"/>
      <c r="CZ218" s="22"/>
      <c r="DA218" s="22"/>
      <c r="DB218" s="22"/>
      <c r="DC218" s="22"/>
      <c r="DD218" s="22"/>
      <c r="DE218" s="22"/>
      <c r="DF218" s="22"/>
      <c r="DG218" s="22"/>
      <c r="DH218" s="22"/>
      <c r="DI218" s="22"/>
      <c r="DJ218" s="22"/>
      <c r="DK218" s="22"/>
      <c r="DL218" s="22"/>
      <c r="DM218" s="22"/>
      <c r="DN218" s="22"/>
      <c r="DO218" s="22"/>
      <c r="DP218" s="22"/>
    </row>
    <row r="219" spans="2:120">
      <c r="B219" s="25"/>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c r="CQ219" s="22"/>
      <c r="CR219" s="22"/>
      <c r="CS219" s="22"/>
      <c r="CT219" s="22"/>
      <c r="CU219" s="22"/>
      <c r="CV219" s="22"/>
      <c r="CW219" s="22"/>
      <c r="CX219" s="22"/>
      <c r="CY219" s="22"/>
      <c r="CZ219" s="22"/>
      <c r="DA219" s="22"/>
      <c r="DB219" s="22"/>
      <c r="DC219" s="22"/>
      <c r="DD219" s="22"/>
      <c r="DE219" s="22"/>
      <c r="DF219" s="22"/>
      <c r="DG219" s="22"/>
      <c r="DH219" s="22"/>
      <c r="DI219" s="22"/>
      <c r="DJ219" s="22"/>
      <c r="DK219" s="22"/>
      <c r="DL219" s="22"/>
      <c r="DM219" s="22"/>
      <c r="DN219" s="22"/>
      <c r="DO219" s="22"/>
      <c r="DP219" s="22"/>
    </row>
    <row r="220" spans="2:120">
      <c r="B220" s="25"/>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22"/>
      <c r="DC220" s="22"/>
      <c r="DD220" s="22"/>
      <c r="DE220" s="22"/>
      <c r="DF220" s="22"/>
      <c r="DG220" s="22"/>
      <c r="DH220" s="22"/>
      <c r="DI220" s="22"/>
      <c r="DJ220" s="22"/>
      <c r="DK220" s="22"/>
      <c r="DL220" s="22"/>
      <c r="DM220" s="22"/>
      <c r="DN220" s="22"/>
      <c r="DO220" s="22"/>
      <c r="DP220" s="22"/>
    </row>
    <row r="221" spans="2:120">
      <c r="B221" s="25"/>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c r="CW221" s="22"/>
      <c r="CX221" s="22"/>
      <c r="CY221" s="22"/>
      <c r="CZ221" s="22"/>
      <c r="DA221" s="22"/>
      <c r="DB221" s="22"/>
      <c r="DC221" s="22"/>
      <c r="DD221" s="22"/>
      <c r="DE221" s="22"/>
      <c r="DF221" s="22"/>
      <c r="DG221" s="22"/>
      <c r="DH221" s="22"/>
      <c r="DI221" s="22"/>
      <c r="DJ221" s="22"/>
      <c r="DK221" s="22"/>
      <c r="DL221" s="22"/>
      <c r="DM221" s="22"/>
      <c r="DN221" s="22"/>
      <c r="DO221" s="22"/>
      <c r="DP221" s="22"/>
    </row>
    <row r="222" spans="2:120">
      <c r="B222" s="25"/>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c r="CW222" s="22"/>
      <c r="CX222" s="22"/>
      <c r="CY222" s="22"/>
      <c r="CZ222" s="22"/>
      <c r="DA222" s="22"/>
      <c r="DB222" s="22"/>
      <c r="DC222" s="22"/>
      <c r="DD222" s="22"/>
      <c r="DE222" s="22"/>
      <c r="DF222" s="22"/>
      <c r="DG222" s="22"/>
      <c r="DH222" s="22"/>
      <c r="DI222" s="22"/>
      <c r="DJ222" s="22"/>
      <c r="DK222" s="22"/>
      <c r="DL222" s="22"/>
      <c r="DM222" s="22"/>
      <c r="DN222" s="22"/>
      <c r="DO222" s="22"/>
      <c r="DP222" s="22"/>
    </row>
    <row r="223" spans="2:120">
      <c r="B223" s="25"/>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c r="CW223" s="22"/>
      <c r="CX223" s="22"/>
      <c r="CY223" s="22"/>
      <c r="CZ223" s="22"/>
      <c r="DA223" s="22"/>
      <c r="DB223" s="22"/>
      <c r="DC223" s="22"/>
      <c r="DD223" s="22"/>
      <c r="DE223" s="22"/>
      <c r="DF223" s="22"/>
      <c r="DG223" s="22"/>
      <c r="DH223" s="22"/>
      <c r="DI223" s="22"/>
      <c r="DJ223" s="22"/>
      <c r="DK223" s="22"/>
      <c r="DL223" s="22"/>
      <c r="DM223" s="22"/>
      <c r="DN223" s="22"/>
      <c r="DO223" s="22"/>
      <c r="DP223" s="22"/>
    </row>
    <row r="224" spans="2:120">
      <c r="B224" s="25"/>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c r="CW224" s="22"/>
      <c r="CX224" s="22"/>
      <c r="CY224" s="22"/>
      <c r="CZ224" s="22"/>
      <c r="DA224" s="22"/>
      <c r="DB224" s="22"/>
      <c r="DC224" s="22"/>
      <c r="DD224" s="22"/>
      <c r="DE224" s="22"/>
      <c r="DF224" s="22"/>
      <c r="DG224" s="22"/>
      <c r="DH224" s="22"/>
      <c r="DI224" s="22"/>
      <c r="DJ224" s="22"/>
      <c r="DK224" s="22"/>
      <c r="DL224" s="22"/>
      <c r="DM224" s="22"/>
      <c r="DN224" s="22"/>
      <c r="DO224" s="22"/>
      <c r="DP224" s="22"/>
    </row>
    <row r="225" spans="2:120">
      <c r="B225" s="25"/>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c r="CW225" s="22"/>
      <c r="CX225" s="22"/>
      <c r="CY225" s="22"/>
      <c r="CZ225" s="22"/>
      <c r="DA225" s="22"/>
      <c r="DB225" s="22"/>
      <c r="DC225" s="22"/>
      <c r="DD225" s="22"/>
      <c r="DE225" s="22"/>
      <c r="DF225" s="22"/>
      <c r="DG225" s="22"/>
      <c r="DH225" s="22"/>
      <c r="DI225" s="22"/>
      <c r="DJ225" s="22"/>
      <c r="DK225" s="22"/>
      <c r="DL225" s="22"/>
      <c r="DM225" s="22"/>
      <c r="DN225" s="22"/>
      <c r="DO225" s="22"/>
      <c r="DP225" s="22"/>
    </row>
    <row r="226" spans="2:120">
      <c r="B226" s="25"/>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c r="CW226" s="22"/>
      <c r="CX226" s="22"/>
      <c r="CY226" s="22"/>
      <c r="CZ226" s="22"/>
      <c r="DA226" s="22"/>
      <c r="DB226" s="22"/>
      <c r="DC226" s="22"/>
      <c r="DD226" s="22"/>
      <c r="DE226" s="22"/>
      <c r="DF226" s="22"/>
      <c r="DG226" s="22"/>
      <c r="DH226" s="22"/>
      <c r="DI226" s="22"/>
      <c r="DJ226" s="22"/>
      <c r="DK226" s="22"/>
      <c r="DL226" s="22"/>
      <c r="DM226" s="22"/>
      <c r="DN226" s="22"/>
      <c r="DO226" s="22"/>
      <c r="DP226" s="22"/>
    </row>
    <row r="227" spans="2:120">
      <c r="B227" s="25"/>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c r="CW227" s="22"/>
      <c r="CX227" s="22"/>
      <c r="CY227" s="22"/>
      <c r="CZ227" s="22"/>
      <c r="DA227" s="22"/>
      <c r="DB227" s="22"/>
      <c r="DC227" s="22"/>
      <c r="DD227" s="22"/>
      <c r="DE227" s="22"/>
      <c r="DF227" s="22"/>
      <c r="DG227" s="22"/>
      <c r="DH227" s="22"/>
      <c r="DI227" s="22"/>
      <c r="DJ227" s="22"/>
      <c r="DK227" s="22"/>
      <c r="DL227" s="22"/>
      <c r="DM227" s="22"/>
      <c r="DN227" s="22"/>
      <c r="DO227" s="22"/>
      <c r="DP227" s="22"/>
    </row>
    <row r="228" spans="2:120">
      <c r="B228" s="25"/>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c r="CW228" s="22"/>
      <c r="CX228" s="22"/>
      <c r="CY228" s="22"/>
      <c r="CZ228" s="22"/>
      <c r="DA228" s="22"/>
      <c r="DB228" s="22"/>
      <c r="DC228" s="22"/>
      <c r="DD228" s="22"/>
      <c r="DE228" s="22"/>
      <c r="DF228" s="22"/>
      <c r="DG228" s="22"/>
      <c r="DH228" s="22"/>
      <c r="DI228" s="22"/>
      <c r="DJ228" s="22"/>
      <c r="DK228" s="22"/>
      <c r="DL228" s="22"/>
      <c r="DM228" s="22"/>
      <c r="DN228" s="22"/>
      <c r="DO228" s="22"/>
      <c r="DP228" s="22"/>
    </row>
    <row r="229" spans="2:120">
      <c r="B229" s="25"/>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c r="CW229" s="22"/>
      <c r="CX229" s="22"/>
      <c r="CY229" s="22"/>
      <c r="CZ229" s="22"/>
      <c r="DA229" s="22"/>
      <c r="DB229" s="22"/>
      <c r="DC229" s="22"/>
      <c r="DD229" s="22"/>
      <c r="DE229" s="22"/>
      <c r="DF229" s="22"/>
      <c r="DG229" s="22"/>
      <c r="DH229" s="22"/>
      <c r="DI229" s="22"/>
      <c r="DJ229" s="22"/>
      <c r="DK229" s="22"/>
      <c r="DL229" s="22"/>
      <c r="DM229" s="22"/>
      <c r="DN229" s="22"/>
      <c r="DO229" s="22"/>
      <c r="DP229" s="22"/>
    </row>
    <row r="230" spans="2:120">
      <c r="B230" s="25"/>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22"/>
      <c r="DC230" s="22"/>
      <c r="DD230" s="22"/>
      <c r="DE230" s="22"/>
      <c r="DF230" s="22"/>
      <c r="DG230" s="22"/>
      <c r="DH230" s="22"/>
      <c r="DI230" s="22"/>
      <c r="DJ230" s="22"/>
      <c r="DK230" s="22"/>
      <c r="DL230" s="22"/>
      <c r="DM230" s="22"/>
      <c r="DN230" s="22"/>
      <c r="DO230" s="22"/>
      <c r="DP230" s="22"/>
    </row>
    <row r="231" spans="2:120">
      <c r="B231" s="25"/>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c r="CQ231" s="22"/>
      <c r="CR231" s="22"/>
      <c r="CS231" s="22"/>
      <c r="CT231" s="22"/>
      <c r="CU231" s="22"/>
      <c r="CV231" s="22"/>
      <c r="CW231" s="22"/>
      <c r="CX231" s="22"/>
      <c r="CY231" s="22"/>
      <c r="CZ231" s="22"/>
      <c r="DA231" s="22"/>
      <c r="DB231" s="22"/>
      <c r="DC231" s="22"/>
      <c r="DD231" s="22"/>
      <c r="DE231" s="22"/>
      <c r="DF231" s="22"/>
      <c r="DG231" s="22"/>
      <c r="DH231" s="22"/>
      <c r="DI231" s="22"/>
      <c r="DJ231" s="22"/>
      <c r="DK231" s="22"/>
      <c r="DL231" s="22"/>
      <c r="DM231" s="22"/>
      <c r="DN231" s="22"/>
      <c r="DO231" s="22"/>
      <c r="DP231" s="22"/>
    </row>
    <row r="232" spans="2:120">
      <c r="B232" s="25"/>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c r="CR232" s="22"/>
      <c r="CS232" s="22"/>
      <c r="CT232" s="22"/>
      <c r="CU232" s="22"/>
      <c r="CV232" s="22"/>
      <c r="CW232" s="22"/>
      <c r="CX232" s="22"/>
      <c r="CY232" s="22"/>
      <c r="CZ232" s="22"/>
      <c r="DA232" s="22"/>
      <c r="DB232" s="22"/>
      <c r="DC232" s="22"/>
      <c r="DD232" s="22"/>
      <c r="DE232" s="22"/>
      <c r="DF232" s="22"/>
      <c r="DG232" s="22"/>
      <c r="DH232" s="22"/>
      <c r="DI232" s="22"/>
      <c r="DJ232" s="22"/>
      <c r="DK232" s="22"/>
      <c r="DL232" s="22"/>
      <c r="DM232" s="22"/>
      <c r="DN232" s="22"/>
      <c r="DO232" s="22"/>
      <c r="DP232" s="22"/>
    </row>
    <row r="233" spans="2:120">
      <c r="B233" s="25"/>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c r="CW233" s="22"/>
      <c r="CX233" s="22"/>
      <c r="CY233" s="22"/>
      <c r="CZ233" s="22"/>
      <c r="DA233" s="22"/>
      <c r="DB233" s="22"/>
      <c r="DC233" s="22"/>
      <c r="DD233" s="22"/>
      <c r="DE233" s="22"/>
      <c r="DF233" s="22"/>
      <c r="DG233" s="22"/>
      <c r="DH233" s="22"/>
      <c r="DI233" s="22"/>
      <c r="DJ233" s="22"/>
      <c r="DK233" s="22"/>
      <c r="DL233" s="22"/>
      <c r="DM233" s="22"/>
      <c r="DN233" s="22"/>
      <c r="DO233" s="22"/>
      <c r="DP233" s="22"/>
    </row>
    <row r="234" spans="2:120">
      <c r="B234" s="25"/>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c r="CW234" s="22"/>
      <c r="CX234" s="22"/>
      <c r="CY234" s="22"/>
      <c r="CZ234" s="22"/>
      <c r="DA234" s="22"/>
      <c r="DB234" s="22"/>
      <c r="DC234" s="22"/>
      <c r="DD234" s="22"/>
      <c r="DE234" s="22"/>
      <c r="DF234" s="22"/>
      <c r="DG234" s="22"/>
      <c r="DH234" s="22"/>
      <c r="DI234" s="22"/>
      <c r="DJ234" s="22"/>
      <c r="DK234" s="22"/>
      <c r="DL234" s="22"/>
      <c r="DM234" s="22"/>
      <c r="DN234" s="22"/>
      <c r="DO234" s="22"/>
      <c r="DP234" s="22"/>
    </row>
    <row r="235" spans="2:120">
      <c r="B235" s="25"/>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c r="CW235" s="22"/>
      <c r="CX235" s="22"/>
      <c r="CY235" s="22"/>
      <c r="CZ235" s="22"/>
      <c r="DA235" s="22"/>
      <c r="DB235" s="22"/>
      <c r="DC235" s="22"/>
      <c r="DD235" s="22"/>
      <c r="DE235" s="22"/>
      <c r="DF235" s="22"/>
      <c r="DG235" s="22"/>
      <c r="DH235" s="22"/>
      <c r="DI235" s="22"/>
      <c r="DJ235" s="22"/>
      <c r="DK235" s="22"/>
      <c r="DL235" s="22"/>
      <c r="DM235" s="22"/>
      <c r="DN235" s="22"/>
      <c r="DO235" s="22"/>
      <c r="DP235" s="22"/>
    </row>
    <row r="236" spans="2:120">
      <c r="B236" s="25"/>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c r="CW236" s="22"/>
      <c r="CX236" s="22"/>
      <c r="CY236" s="22"/>
      <c r="CZ236" s="22"/>
      <c r="DA236" s="22"/>
      <c r="DB236" s="22"/>
      <c r="DC236" s="22"/>
      <c r="DD236" s="22"/>
      <c r="DE236" s="22"/>
      <c r="DF236" s="22"/>
      <c r="DG236" s="22"/>
      <c r="DH236" s="22"/>
      <c r="DI236" s="22"/>
      <c r="DJ236" s="22"/>
      <c r="DK236" s="22"/>
      <c r="DL236" s="22"/>
      <c r="DM236" s="22"/>
      <c r="DN236" s="22"/>
      <c r="DO236" s="22"/>
      <c r="DP236" s="22"/>
    </row>
    <row r="237" spans="2:120">
      <c r="B237" s="25"/>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c r="CW237" s="22"/>
      <c r="CX237" s="22"/>
      <c r="CY237" s="22"/>
      <c r="CZ237" s="22"/>
      <c r="DA237" s="22"/>
      <c r="DB237" s="22"/>
      <c r="DC237" s="22"/>
      <c r="DD237" s="22"/>
      <c r="DE237" s="22"/>
      <c r="DF237" s="22"/>
      <c r="DG237" s="22"/>
      <c r="DH237" s="22"/>
      <c r="DI237" s="22"/>
      <c r="DJ237" s="22"/>
      <c r="DK237" s="22"/>
      <c r="DL237" s="22"/>
      <c r="DM237" s="22"/>
      <c r="DN237" s="22"/>
      <c r="DO237" s="22"/>
      <c r="DP237" s="22"/>
    </row>
    <row r="238" spans="2:120">
      <c r="B238" s="25"/>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c r="CW238" s="22"/>
      <c r="CX238" s="22"/>
      <c r="CY238" s="22"/>
      <c r="CZ238" s="22"/>
      <c r="DA238" s="22"/>
      <c r="DB238" s="22"/>
      <c r="DC238" s="22"/>
      <c r="DD238" s="22"/>
      <c r="DE238" s="22"/>
      <c r="DF238" s="22"/>
      <c r="DG238" s="22"/>
      <c r="DH238" s="22"/>
      <c r="DI238" s="22"/>
      <c r="DJ238" s="22"/>
      <c r="DK238" s="22"/>
      <c r="DL238" s="22"/>
      <c r="DM238" s="22"/>
      <c r="DN238" s="22"/>
      <c r="DO238" s="22"/>
      <c r="DP238" s="22"/>
    </row>
    <row r="239" spans="2:120">
      <c r="B239" s="25"/>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c r="CW239" s="22"/>
      <c r="CX239" s="22"/>
      <c r="CY239" s="22"/>
      <c r="CZ239" s="22"/>
      <c r="DA239" s="22"/>
      <c r="DB239" s="22"/>
      <c r="DC239" s="22"/>
      <c r="DD239" s="22"/>
      <c r="DE239" s="22"/>
      <c r="DF239" s="22"/>
      <c r="DG239" s="22"/>
      <c r="DH239" s="22"/>
      <c r="DI239" s="22"/>
      <c r="DJ239" s="22"/>
      <c r="DK239" s="22"/>
      <c r="DL239" s="22"/>
      <c r="DM239" s="22"/>
      <c r="DN239" s="22"/>
      <c r="DO239" s="22"/>
      <c r="DP239" s="22"/>
    </row>
    <row r="240" spans="2:120">
      <c r="B240" s="25"/>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c r="CR240" s="22"/>
      <c r="CS240" s="22"/>
      <c r="CT240" s="22"/>
      <c r="CU240" s="22"/>
      <c r="CV240" s="22"/>
      <c r="CW240" s="22"/>
      <c r="CX240" s="22"/>
      <c r="CY240" s="22"/>
      <c r="CZ240" s="22"/>
      <c r="DA240" s="22"/>
      <c r="DB240" s="22"/>
      <c r="DC240" s="22"/>
      <c r="DD240" s="22"/>
      <c r="DE240" s="22"/>
      <c r="DF240" s="22"/>
      <c r="DG240" s="22"/>
      <c r="DH240" s="22"/>
      <c r="DI240" s="22"/>
      <c r="DJ240" s="22"/>
      <c r="DK240" s="22"/>
      <c r="DL240" s="22"/>
      <c r="DM240" s="22"/>
      <c r="DN240" s="22"/>
      <c r="DO240" s="22"/>
      <c r="DP240" s="22"/>
    </row>
    <row r="241" spans="2:120">
      <c r="B241" s="25"/>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c r="CW241" s="22"/>
      <c r="CX241" s="22"/>
      <c r="CY241" s="22"/>
      <c r="CZ241" s="22"/>
      <c r="DA241" s="22"/>
      <c r="DB241" s="22"/>
      <c r="DC241" s="22"/>
      <c r="DD241" s="22"/>
      <c r="DE241" s="22"/>
      <c r="DF241" s="22"/>
      <c r="DG241" s="22"/>
      <c r="DH241" s="22"/>
      <c r="DI241" s="22"/>
      <c r="DJ241" s="22"/>
      <c r="DK241" s="22"/>
      <c r="DL241" s="22"/>
      <c r="DM241" s="22"/>
      <c r="DN241" s="22"/>
      <c r="DO241" s="22"/>
      <c r="DP241" s="22"/>
    </row>
    <row r="242" spans="2:120">
      <c r="B242" s="25"/>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c r="CW242" s="22"/>
      <c r="CX242" s="22"/>
      <c r="CY242" s="22"/>
      <c r="CZ242" s="22"/>
      <c r="DA242" s="22"/>
      <c r="DB242" s="22"/>
      <c r="DC242" s="22"/>
      <c r="DD242" s="22"/>
      <c r="DE242" s="22"/>
      <c r="DF242" s="22"/>
      <c r="DG242" s="22"/>
      <c r="DH242" s="22"/>
      <c r="DI242" s="22"/>
      <c r="DJ242" s="22"/>
      <c r="DK242" s="22"/>
      <c r="DL242" s="22"/>
      <c r="DM242" s="22"/>
      <c r="DN242" s="22"/>
      <c r="DO242" s="22"/>
      <c r="DP242" s="22"/>
    </row>
    <row r="243" spans="2:120">
      <c r="B243" s="25"/>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c r="CW243" s="22"/>
      <c r="CX243" s="22"/>
      <c r="CY243" s="22"/>
      <c r="CZ243" s="22"/>
      <c r="DA243" s="22"/>
      <c r="DB243" s="22"/>
      <c r="DC243" s="22"/>
      <c r="DD243" s="22"/>
      <c r="DE243" s="22"/>
      <c r="DF243" s="22"/>
      <c r="DG243" s="22"/>
      <c r="DH243" s="22"/>
      <c r="DI243" s="22"/>
      <c r="DJ243" s="22"/>
      <c r="DK243" s="22"/>
      <c r="DL243" s="22"/>
      <c r="DM243" s="22"/>
      <c r="DN243" s="22"/>
      <c r="DO243" s="22"/>
      <c r="DP243" s="22"/>
    </row>
    <row r="244" spans="2:120">
      <c r="B244" s="25"/>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c r="CW244" s="22"/>
      <c r="CX244" s="22"/>
      <c r="CY244" s="22"/>
      <c r="CZ244" s="22"/>
      <c r="DA244" s="22"/>
      <c r="DB244" s="22"/>
      <c r="DC244" s="22"/>
      <c r="DD244" s="22"/>
      <c r="DE244" s="22"/>
      <c r="DF244" s="22"/>
      <c r="DG244" s="22"/>
      <c r="DH244" s="22"/>
      <c r="DI244" s="22"/>
      <c r="DJ244" s="22"/>
      <c r="DK244" s="22"/>
      <c r="DL244" s="22"/>
      <c r="DM244" s="22"/>
      <c r="DN244" s="22"/>
      <c r="DO244" s="22"/>
      <c r="DP244" s="22"/>
    </row>
    <row r="245" spans="2:120">
      <c r="B245" s="25"/>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c r="CQ245" s="22"/>
      <c r="CR245" s="22"/>
      <c r="CS245" s="22"/>
      <c r="CT245" s="22"/>
      <c r="CU245" s="22"/>
      <c r="CV245" s="22"/>
      <c r="CW245" s="22"/>
      <c r="CX245" s="22"/>
      <c r="CY245" s="22"/>
      <c r="CZ245" s="22"/>
      <c r="DA245" s="22"/>
      <c r="DB245" s="22"/>
      <c r="DC245" s="22"/>
      <c r="DD245" s="22"/>
      <c r="DE245" s="22"/>
      <c r="DF245" s="22"/>
      <c r="DG245" s="22"/>
      <c r="DH245" s="22"/>
      <c r="DI245" s="22"/>
      <c r="DJ245" s="22"/>
      <c r="DK245" s="22"/>
      <c r="DL245" s="22"/>
      <c r="DM245" s="22"/>
      <c r="DN245" s="22"/>
      <c r="DO245" s="22"/>
      <c r="DP245" s="22"/>
    </row>
    <row r="246" spans="2:120">
      <c r="B246" s="25"/>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c r="DD246" s="22"/>
      <c r="DE246" s="22"/>
      <c r="DF246" s="22"/>
      <c r="DG246" s="22"/>
      <c r="DH246" s="22"/>
      <c r="DI246" s="22"/>
      <c r="DJ246" s="22"/>
      <c r="DK246" s="22"/>
      <c r="DL246" s="22"/>
      <c r="DM246" s="22"/>
      <c r="DN246" s="22"/>
      <c r="DO246" s="22"/>
      <c r="DP246" s="22"/>
    </row>
    <row r="247" spans="2:120">
      <c r="B247" s="25"/>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c r="CR247" s="22"/>
      <c r="CS247" s="22"/>
      <c r="CT247" s="22"/>
      <c r="CU247" s="22"/>
      <c r="CV247" s="22"/>
      <c r="CW247" s="22"/>
      <c r="CX247" s="22"/>
      <c r="CY247" s="22"/>
      <c r="CZ247" s="22"/>
      <c r="DA247" s="22"/>
      <c r="DB247" s="22"/>
      <c r="DC247" s="22"/>
      <c r="DD247" s="22"/>
      <c r="DE247" s="22"/>
      <c r="DF247" s="22"/>
      <c r="DG247" s="22"/>
      <c r="DH247" s="22"/>
      <c r="DI247" s="22"/>
      <c r="DJ247" s="22"/>
      <c r="DK247" s="22"/>
      <c r="DL247" s="22"/>
      <c r="DM247" s="22"/>
      <c r="DN247" s="22"/>
      <c r="DO247" s="22"/>
      <c r="DP247" s="22"/>
    </row>
    <row r="248" spans="2:120">
      <c r="B248" s="25"/>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c r="CW248" s="22"/>
      <c r="CX248" s="22"/>
      <c r="CY248" s="22"/>
      <c r="CZ248" s="22"/>
      <c r="DA248" s="22"/>
      <c r="DB248" s="22"/>
      <c r="DC248" s="22"/>
      <c r="DD248" s="22"/>
      <c r="DE248" s="22"/>
      <c r="DF248" s="22"/>
      <c r="DG248" s="22"/>
      <c r="DH248" s="22"/>
      <c r="DI248" s="22"/>
      <c r="DJ248" s="22"/>
      <c r="DK248" s="22"/>
      <c r="DL248" s="22"/>
      <c r="DM248" s="22"/>
      <c r="DN248" s="22"/>
      <c r="DO248" s="22"/>
      <c r="DP248" s="22"/>
    </row>
    <row r="249" spans="2:120">
      <c r="B249" s="25"/>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c r="CR249" s="22"/>
      <c r="CS249" s="22"/>
      <c r="CT249" s="22"/>
      <c r="CU249" s="22"/>
      <c r="CV249" s="22"/>
      <c r="CW249" s="22"/>
      <c r="CX249" s="22"/>
      <c r="CY249" s="22"/>
      <c r="CZ249" s="22"/>
      <c r="DA249" s="22"/>
      <c r="DB249" s="22"/>
      <c r="DC249" s="22"/>
      <c r="DD249" s="22"/>
      <c r="DE249" s="22"/>
      <c r="DF249" s="22"/>
      <c r="DG249" s="22"/>
      <c r="DH249" s="22"/>
      <c r="DI249" s="22"/>
      <c r="DJ249" s="22"/>
      <c r="DK249" s="22"/>
      <c r="DL249" s="22"/>
      <c r="DM249" s="22"/>
      <c r="DN249" s="22"/>
      <c r="DO249" s="22"/>
      <c r="DP249" s="22"/>
    </row>
    <row r="250" spans="2:120">
      <c r="B250" s="25"/>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c r="CW250" s="22"/>
      <c r="CX250" s="22"/>
      <c r="CY250" s="22"/>
      <c r="CZ250" s="22"/>
      <c r="DA250" s="22"/>
      <c r="DB250" s="22"/>
      <c r="DC250" s="22"/>
      <c r="DD250" s="22"/>
      <c r="DE250" s="22"/>
      <c r="DF250" s="22"/>
      <c r="DG250" s="22"/>
      <c r="DH250" s="22"/>
      <c r="DI250" s="22"/>
      <c r="DJ250" s="22"/>
      <c r="DK250" s="22"/>
      <c r="DL250" s="22"/>
      <c r="DM250" s="22"/>
      <c r="DN250" s="22"/>
      <c r="DO250" s="22"/>
      <c r="DP250" s="22"/>
    </row>
    <row r="251" spans="2:120">
      <c r="B251" s="25"/>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c r="CW251" s="22"/>
      <c r="CX251" s="22"/>
      <c r="CY251" s="22"/>
      <c r="CZ251" s="22"/>
      <c r="DA251" s="22"/>
      <c r="DB251" s="22"/>
      <c r="DC251" s="22"/>
      <c r="DD251" s="22"/>
      <c r="DE251" s="22"/>
      <c r="DF251" s="22"/>
      <c r="DG251" s="22"/>
      <c r="DH251" s="22"/>
      <c r="DI251" s="22"/>
      <c r="DJ251" s="22"/>
      <c r="DK251" s="22"/>
      <c r="DL251" s="22"/>
      <c r="DM251" s="22"/>
      <c r="DN251" s="22"/>
      <c r="DO251" s="22"/>
      <c r="DP251" s="22"/>
    </row>
    <row r="252" spans="2:120">
      <c r="B252" s="25"/>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c r="CW252" s="22"/>
      <c r="CX252" s="22"/>
      <c r="CY252" s="22"/>
      <c r="CZ252" s="22"/>
      <c r="DA252" s="22"/>
      <c r="DB252" s="22"/>
      <c r="DC252" s="22"/>
      <c r="DD252" s="22"/>
      <c r="DE252" s="22"/>
      <c r="DF252" s="22"/>
      <c r="DG252" s="22"/>
      <c r="DH252" s="22"/>
      <c r="DI252" s="22"/>
      <c r="DJ252" s="22"/>
      <c r="DK252" s="22"/>
      <c r="DL252" s="22"/>
      <c r="DM252" s="22"/>
      <c r="DN252" s="22"/>
      <c r="DO252" s="22"/>
      <c r="DP252" s="22"/>
    </row>
    <row r="253" spans="2:120">
      <c r="B253" s="25"/>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c r="CW253" s="22"/>
      <c r="CX253" s="22"/>
      <c r="CY253" s="22"/>
      <c r="CZ253" s="22"/>
      <c r="DA253" s="22"/>
      <c r="DB253" s="22"/>
      <c r="DC253" s="22"/>
      <c r="DD253" s="22"/>
      <c r="DE253" s="22"/>
      <c r="DF253" s="22"/>
      <c r="DG253" s="22"/>
      <c r="DH253" s="22"/>
      <c r="DI253" s="22"/>
      <c r="DJ253" s="22"/>
      <c r="DK253" s="22"/>
      <c r="DL253" s="22"/>
      <c r="DM253" s="22"/>
      <c r="DN253" s="22"/>
      <c r="DO253" s="22"/>
      <c r="DP253" s="22"/>
    </row>
    <row r="254" spans="2:120">
      <c r="B254" s="25"/>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c r="CW254" s="22"/>
      <c r="CX254" s="22"/>
      <c r="CY254" s="22"/>
      <c r="CZ254" s="22"/>
      <c r="DA254" s="22"/>
      <c r="DB254" s="22"/>
      <c r="DC254" s="22"/>
      <c r="DD254" s="22"/>
      <c r="DE254" s="22"/>
      <c r="DF254" s="22"/>
      <c r="DG254" s="22"/>
      <c r="DH254" s="22"/>
      <c r="DI254" s="22"/>
      <c r="DJ254" s="22"/>
      <c r="DK254" s="22"/>
      <c r="DL254" s="22"/>
      <c r="DM254" s="22"/>
      <c r="DN254" s="22"/>
      <c r="DO254" s="22"/>
      <c r="DP254" s="22"/>
    </row>
    <row r="255" spans="2:120">
      <c r="B255" s="25"/>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c r="CR255" s="22"/>
      <c r="CS255" s="22"/>
      <c r="CT255" s="22"/>
      <c r="CU255" s="22"/>
      <c r="CV255" s="22"/>
      <c r="CW255" s="22"/>
      <c r="CX255" s="22"/>
      <c r="CY255" s="22"/>
      <c r="CZ255" s="22"/>
      <c r="DA255" s="22"/>
      <c r="DB255" s="22"/>
      <c r="DC255" s="22"/>
      <c r="DD255" s="22"/>
      <c r="DE255" s="22"/>
      <c r="DF255" s="22"/>
      <c r="DG255" s="22"/>
      <c r="DH255" s="22"/>
      <c r="DI255" s="22"/>
      <c r="DJ255" s="22"/>
      <c r="DK255" s="22"/>
      <c r="DL255" s="22"/>
      <c r="DM255" s="22"/>
      <c r="DN255" s="22"/>
      <c r="DO255" s="22"/>
      <c r="DP255" s="22"/>
    </row>
    <row r="256" spans="2:120">
      <c r="B256" s="25"/>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c r="CW256" s="22"/>
      <c r="CX256" s="22"/>
      <c r="CY256" s="22"/>
      <c r="CZ256" s="22"/>
      <c r="DA256" s="22"/>
      <c r="DB256" s="22"/>
      <c r="DC256" s="22"/>
      <c r="DD256" s="22"/>
      <c r="DE256" s="22"/>
      <c r="DF256" s="22"/>
      <c r="DG256" s="22"/>
      <c r="DH256" s="22"/>
      <c r="DI256" s="22"/>
      <c r="DJ256" s="22"/>
      <c r="DK256" s="22"/>
      <c r="DL256" s="22"/>
      <c r="DM256" s="22"/>
      <c r="DN256" s="22"/>
      <c r="DO256" s="22"/>
      <c r="DP256" s="22"/>
    </row>
    <row r="257" spans="2:120">
      <c r="B257" s="25"/>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c r="CW257" s="22"/>
      <c r="CX257" s="22"/>
      <c r="CY257" s="22"/>
      <c r="CZ257" s="22"/>
      <c r="DA257" s="22"/>
      <c r="DB257" s="22"/>
      <c r="DC257" s="22"/>
      <c r="DD257" s="22"/>
      <c r="DE257" s="22"/>
      <c r="DF257" s="22"/>
      <c r="DG257" s="22"/>
      <c r="DH257" s="22"/>
      <c r="DI257" s="22"/>
      <c r="DJ257" s="22"/>
      <c r="DK257" s="22"/>
      <c r="DL257" s="22"/>
      <c r="DM257" s="22"/>
      <c r="DN257" s="22"/>
      <c r="DO257" s="22"/>
      <c r="DP257" s="22"/>
    </row>
    <row r="258" spans="2:120">
      <c r="B258" s="25"/>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c r="CW258" s="22"/>
      <c r="CX258" s="22"/>
      <c r="CY258" s="22"/>
      <c r="CZ258" s="22"/>
      <c r="DA258" s="22"/>
      <c r="DB258" s="22"/>
      <c r="DC258" s="22"/>
      <c r="DD258" s="22"/>
      <c r="DE258" s="22"/>
      <c r="DF258" s="22"/>
      <c r="DG258" s="22"/>
      <c r="DH258" s="22"/>
      <c r="DI258" s="22"/>
      <c r="DJ258" s="22"/>
      <c r="DK258" s="22"/>
      <c r="DL258" s="22"/>
      <c r="DM258" s="22"/>
      <c r="DN258" s="22"/>
      <c r="DO258" s="22"/>
      <c r="DP258" s="22"/>
    </row>
    <row r="259" spans="2:120">
      <c r="B259" s="25"/>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c r="CW259" s="22"/>
      <c r="CX259" s="22"/>
      <c r="CY259" s="22"/>
      <c r="CZ259" s="22"/>
      <c r="DA259" s="22"/>
      <c r="DB259" s="22"/>
      <c r="DC259" s="22"/>
      <c r="DD259" s="22"/>
      <c r="DE259" s="22"/>
      <c r="DF259" s="22"/>
      <c r="DG259" s="22"/>
      <c r="DH259" s="22"/>
      <c r="DI259" s="22"/>
      <c r="DJ259" s="22"/>
      <c r="DK259" s="22"/>
      <c r="DL259" s="22"/>
      <c r="DM259" s="22"/>
      <c r="DN259" s="22"/>
      <c r="DO259" s="22"/>
      <c r="DP259" s="22"/>
    </row>
    <row r="260" spans="2:120">
      <c r="B260" s="25"/>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c r="CW260" s="22"/>
      <c r="CX260" s="22"/>
      <c r="CY260" s="22"/>
      <c r="CZ260" s="22"/>
      <c r="DA260" s="22"/>
      <c r="DB260" s="22"/>
      <c r="DC260" s="22"/>
      <c r="DD260" s="22"/>
      <c r="DE260" s="22"/>
      <c r="DF260" s="22"/>
      <c r="DG260" s="22"/>
      <c r="DH260" s="22"/>
      <c r="DI260" s="22"/>
      <c r="DJ260" s="22"/>
      <c r="DK260" s="22"/>
      <c r="DL260" s="22"/>
      <c r="DM260" s="22"/>
      <c r="DN260" s="22"/>
      <c r="DO260" s="22"/>
      <c r="DP260" s="22"/>
    </row>
    <row r="261" spans="2:120">
      <c r="B261" s="25"/>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c r="CW261" s="22"/>
      <c r="CX261" s="22"/>
      <c r="CY261" s="22"/>
      <c r="CZ261" s="22"/>
      <c r="DA261" s="22"/>
      <c r="DB261" s="22"/>
      <c r="DC261" s="22"/>
      <c r="DD261" s="22"/>
      <c r="DE261" s="22"/>
      <c r="DF261" s="22"/>
      <c r="DG261" s="22"/>
      <c r="DH261" s="22"/>
      <c r="DI261" s="22"/>
      <c r="DJ261" s="22"/>
      <c r="DK261" s="22"/>
      <c r="DL261" s="22"/>
      <c r="DM261" s="22"/>
      <c r="DN261" s="22"/>
      <c r="DO261" s="22"/>
      <c r="DP261" s="22"/>
    </row>
    <row r="262" spans="2:120">
      <c r="B262" s="25"/>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c r="CW262" s="22"/>
      <c r="CX262" s="22"/>
      <c r="CY262" s="22"/>
      <c r="CZ262" s="22"/>
      <c r="DA262" s="22"/>
      <c r="DB262" s="22"/>
      <c r="DC262" s="22"/>
      <c r="DD262" s="22"/>
      <c r="DE262" s="22"/>
      <c r="DF262" s="22"/>
      <c r="DG262" s="22"/>
      <c r="DH262" s="22"/>
      <c r="DI262" s="22"/>
      <c r="DJ262" s="22"/>
      <c r="DK262" s="22"/>
      <c r="DL262" s="22"/>
      <c r="DM262" s="22"/>
      <c r="DN262" s="22"/>
      <c r="DO262" s="22"/>
      <c r="DP262" s="22"/>
    </row>
    <row r="263" spans="2:120">
      <c r="B263" s="25"/>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c r="CW263" s="22"/>
      <c r="CX263" s="22"/>
      <c r="CY263" s="22"/>
      <c r="CZ263" s="22"/>
      <c r="DA263" s="22"/>
      <c r="DB263" s="22"/>
      <c r="DC263" s="22"/>
      <c r="DD263" s="22"/>
      <c r="DE263" s="22"/>
      <c r="DF263" s="22"/>
      <c r="DG263" s="22"/>
      <c r="DH263" s="22"/>
      <c r="DI263" s="22"/>
      <c r="DJ263" s="22"/>
      <c r="DK263" s="22"/>
      <c r="DL263" s="22"/>
      <c r="DM263" s="22"/>
      <c r="DN263" s="22"/>
      <c r="DO263" s="22"/>
      <c r="DP263" s="22"/>
    </row>
    <row r="264" spans="2:120">
      <c r="B264" s="25"/>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c r="CR264" s="22"/>
      <c r="CS264" s="22"/>
      <c r="CT264" s="22"/>
      <c r="CU264" s="22"/>
      <c r="CV264" s="22"/>
      <c r="CW264" s="22"/>
      <c r="CX264" s="22"/>
      <c r="CY264" s="22"/>
      <c r="CZ264" s="22"/>
      <c r="DA264" s="22"/>
      <c r="DB264" s="22"/>
      <c r="DC264" s="22"/>
      <c r="DD264" s="22"/>
      <c r="DE264" s="22"/>
      <c r="DF264" s="22"/>
      <c r="DG264" s="22"/>
      <c r="DH264" s="22"/>
      <c r="DI264" s="22"/>
      <c r="DJ264" s="22"/>
      <c r="DK264" s="22"/>
      <c r="DL264" s="22"/>
      <c r="DM264" s="22"/>
      <c r="DN264" s="22"/>
      <c r="DO264" s="22"/>
      <c r="DP264" s="22"/>
    </row>
    <row r="265" spans="2:120">
      <c r="B265" s="25"/>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c r="DD265" s="22"/>
      <c r="DE265" s="22"/>
      <c r="DF265" s="22"/>
      <c r="DG265" s="22"/>
      <c r="DH265" s="22"/>
      <c r="DI265" s="22"/>
      <c r="DJ265" s="22"/>
      <c r="DK265" s="22"/>
      <c r="DL265" s="22"/>
      <c r="DM265" s="22"/>
      <c r="DN265" s="22"/>
      <c r="DO265" s="22"/>
      <c r="DP265" s="22"/>
    </row>
    <row r="266" spans="2:120">
      <c r="B266" s="25"/>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c r="CR266" s="22"/>
      <c r="CS266" s="22"/>
      <c r="CT266" s="22"/>
      <c r="CU266" s="22"/>
      <c r="CV266" s="22"/>
      <c r="CW266" s="22"/>
      <c r="CX266" s="22"/>
      <c r="CY266" s="22"/>
      <c r="CZ266" s="22"/>
      <c r="DA266" s="22"/>
      <c r="DB266" s="22"/>
      <c r="DC266" s="22"/>
      <c r="DD266" s="22"/>
      <c r="DE266" s="22"/>
      <c r="DF266" s="22"/>
      <c r="DG266" s="22"/>
      <c r="DH266" s="22"/>
      <c r="DI266" s="22"/>
      <c r="DJ266" s="22"/>
      <c r="DK266" s="22"/>
      <c r="DL266" s="22"/>
      <c r="DM266" s="22"/>
      <c r="DN266" s="22"/>
      <c r="DO266" s="22"/>
      <c r="DP266" s="22"/>
    </row>
    <row r="267" spans="2:120">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row>
    <row r="268" spans="2:120">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row>
    <row r="269" spans="2:120">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row>
    <row r="270" spans="2:120">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row>
    <row r="271" spans="2:120">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c r="CW271" s="22"/>
      <c r="CX271" s="22"/>
      <c r="CY271" s="22"/>
      <c r="CZ271" s="22"/>
      <c r="DA271" s="22"/>
      <c r="DB271" s="22"/>
      <c r="DC271" s="22"/>
      <c r="DD271" s="22"/>
      <c r="DE271" s="22"/>
      <c r="DF271" s="22"/>
      <c r="DG271" s="22"/>
      <c r="DH271" s="22"/>
      <c r="DI271" s="22"/>
      <c r="DJ271" s="22"/>
      <c r="DK271" s="22"/>
      <c r="DL271" s="22"/>
      <c r="DM271" s="22"/>
      <c r="DN271" s="22"/>
      <c r="DO271" s="22"/>
      <c r="DP271" s="22"/>
    </row>
    <row r="272" spans="2:120">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c r="CW272" s="22"/>
      <c r="CX272" s="22"/>
      <c r="CY272" s="22"/>
      <c r="CZ272" s="22"/>
      <c r="DA272" s="22"/>
      <c r="DB272" s="22"/>
      <c r="DC272" s="22"/>
      <c r="DD272" s="22"/>
      <c r="DE272" s="22"/>
      <c r="DF272" s="22"/>
      <c r="DG272" s="22"/>
      <c r="DH272" s="22"/>
      <c r="DI272" s="22"/>
      <c r="DJ272" s="22"/>
      <c r="DK272" s="22"/>
      <c r="DL272" s="22"/>
      <c r="DM272" s="22"/>
      <c r="DN272" s="22"/>
      <c r="DO272" s="22"/>
      <c r="DP272" s="22"/>
    </row>
    <row r="273" spans="2:120">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2"/>
      <c r="DH273" s="22"/>
      <c r="DI273" s="22"/>
      <c r="DJ273" s="22"/>
      <c r="DK273" s="22"/>
      <c r="DL273" s="22"/>
      <c r="DM273" s="22"/>
      <c r="DN273" s="22"/>
      <c r="DO273" s="22"/>
      <c r="DP273" s="22"/>
    </row>
    <row r="274" spans="2:120">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row>
    <row r="275" spans="2:120">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c r="CQ275" s="22"/>
      <c r="CR275" s="22"/>
      <c r="CS275" s="22"/>
      <c r="CT275" s="22"/>
      <c r="CU275" s="22"/>
      <c r="CV275" s="22"/>
      <c r="CW275" s="22"/>
      <c r="CX275" s="22"/>
      <c r="CY275" s="22"/>
      <c r="CZ275" s="22"/>
      <c r="DA275" s="22"/>
      <c r="DB275" s="22"/>
      <c r="DC275" s="22"/>
      <c r="DD275" s="22"/>
      <c r="DE275" s="22"/>
      <c r="DF275" s="22"/>
      <c r="DG275" s="22"/>
      <c r="DH275" s="22"/>
      <c r="DI275" s="22"/>
      <c r="DJ275" s="22"/>
      <c r="DK275" s="22"/>
      <c r="DL275" s="22"/>
      <c r="DM275" s="22"/>
      <c r="DN275" s="22"/>
      <c r="DO275" s="22"/>
      <c r="DP275" s="22"/>
    </row>
    <row r="276" spans="2:120">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c r="CW276" s="22"/>
      <c r="CX276" s="22"/>
      <c r="CY276" s="22"/>
      <c r="CZ276" s="22"/>
      <c r="DA276" s="22"/>
      <c r="DB276" s="22"/>
      <c r="DC276" s="22"/>
      <c r="DD276" s="22"/>
      <c r="DE276" s="22"/>
      <c r="DF276" s="22"/>
      <c r="DG276" s="22"/>
      <c r="DH276" s="22"/>
      <c r="DI276" s="22"/>
      <c r="DJ276" s="22"/>
      <c r="DK276" s="22"/>
      <c r="DL276" s="22"/>
      <c r="DM276" s="22"/>
      <c r="DN276" s="22"/>
      <c r="DO276" s="22"/>
      <c r="DP276" s="22"/>
    </row>
    <row r="277" spans="2:120">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c r="CN277" s="22"/>
      <c r="CO277" s="22"/>
      <c r="CP277" s="22"/>
      <c r="CQ277" s="22"/>
      <c r="CR277" s="22"/>
      <c r="CS277" s="22"/>
      <c r="CT277" s="22"/>
      <c r="CU277" s="22"/>
      <c r="CV277" s="22"/>
      <c r="CW277" s="22"/>
      <c r="CX277" s="22"/>
      <c r="CY277" s="22"/>
      <c r="CZ277" s="22"/>
      <c r="DA277" s="22"/>
      <c r="DB277" s="22"/>
      <c r="DC277" s="22"/>
      <c r="DD277" s="22"/>
      <c r="DE277" s="22"/>
      <c r="DF277" s="22"/>
      <c r="DG277" s="22"/>
      <c r="DH277" s="22"/>
      <c r="DI277" s="22"/>
      <c r="DJ277" s="22"/>
      <c r="DK277" s="22"/>
      <c r="DL277" s="22"/>
      <c r="DM277" s="22"/>
      <c r="DN277" s="22"/>
      <c r="DO277" s="22"/>
      <c r="DP277" s="22"/>
    </row>
    <row r="278" spans="2:120">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c r="CQ278" s="22"/>
      <c r="CR278" s="22"/>
      <c r="CS278" s="22"/>
      <c r="CT278" s="22"/>
      <c r="CU278" s="22"/>
      <c r="CV278" s="22"/>
      <c r="CW278" s="22"/>
      <c r="CX278" s="22"/>
      <c r="CY278" s="22"/>
      <c r="CZ278" s="22"/>
      <c r="DA278" s="22"/>
      <c r="DB278" s="22"/>
      <c r="DC278" s="22"/>
      <c r="DD278" s="22"/>
      <c r="DE278" s="22"/>
      <c r="DF278" s="22"/>
      <c r="DG278" s="22"/>
      <c r="DH278" s="22"/>
      <c r="DI278" s="22"/>
      <c r="DJ278" s="22"/>
      <c r="DK278" s="22"/>
      <c r="DL278" s="22"/>
      <c r="DM278" s="22"/>
      <c r="DN278" s="22"/>
      <c r="DO278" s="22"/>
      <c r="DP278" s="22"/>
    </row>
    <row r="279" spans="2:120">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c r="CQ279" s="22"/>
      <c r="CR279" s="22"/>
      <c r="CS279" s="22"/>
      <c r="CT279" s="22"/>
      <c r="CU279" s="22"/>
      <c r="CV279" s="22"/>
      <c r="CW279" s="22"/>
      <c r="CX279" s="22"/>
      <c r="CY279" s="22"/>
      <c r="CZ279" s="22"/>
      <c r="DA279" s="22"/>
      <c r="DB279" s="22"/>
      <c r="DC279" s="22"/>
      <c r="DD279" s="22"/>
      <c r="DE279" s="22"/>
      <c r="DF279" s="22"/>
      <c r="DG279" s="22"/>
      <c r="DH279" s="22"/>
      <c r="DI279" s="22"/>
      <c r="DJ279" s="22"/>
      <c r="DK279" s="22"/>
      <c r="DL279" s="22"/>
      <c r="DM279" s="22"/>
      <c r="DN279" s="22"/>
      <c r="DO279" s="22"/>
      <c r="DP279" s="22"/>
    </row>
    <row r="280" spans="2:120">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c r="CQ280" s="22"/>
      <c r="CR280" s="22"/>
      <c r="CS280" s="22"/>
      <c r="CT280" s="22"/>
      <c r="CU280" s="22"/>
      <c r="CV280" s="22"/>
      <c r="CW280" s="22"/>
      <c r="CX280" s="22"/>
      <c r="CY280" s="22"/>
      <c r="CZ280" s="22"/>
      <c r="DA280" s="22"/>
      <c r="DB280" s="22"/>
      <c r="DC280" s="22"/>
      <c r="DD280" s="22"/>
      <c r="DE280" s="22"/>
      <c r="DF280" s="22"/>
      <c r="DG280" s="22"/>
      <c r="DH280" s="22"/>
      <c r="DI280" s="22"/>
      <c r="DJ280" s="22"/>
      <c r="DK280" s="22"/>
      <c r="DL280" s="22"/>
      <c r="DM280" s="22"/>
      <c r="DN280" s="22"/>
      <c r="DO280" s="22"/>
      <c r="DP280" s="22"/>
    </row>
    <row r="281" spans="2:120">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c r="CN281" s="22"/>
      <c r="CO281" s="22"/>
      <c r="CP281" s="22"/>
      <c r="CQ281" s="22"/>
      <c r="CR281" s="22"/>
      <c r="CS281" s="22"/>
      <c r="CT281" s="22"/>
      <c r="CU281" s="22"/>
      <c r="CV281" s="22"/>
      <c r="CW281" s="22"/>
      <c r="CX281" s="22"/>
      <c r="CY281" s="22"/>
      <c r="CZ281" s="22"/>
      <c r="DA281" s="22"/>
      <c r="DB281" s="22"/>
      <c r="DC281" s="22"/>
      <c r="DD281" s="22"/>
      <c r="DE281" s="22"/>
      <c r="DF281" s="22"/>
      <c r="DG281" s="22"/>
      <c r="DH281" s="22"/>
      <c r="DI281" s="22"/>
      <c r="DJ281" s="22"/>
      <c r="DK281" s="22"/>
      <c r="DL281" s="22"/>
      <c r="DM281" s="22"/>
      <c r="DN281" s="22"/>
      <c r="DO281" s="22"/>
      <c r="DP281" s="22"/>
    </row>
    <row r="282" spans="2:120">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c r="CR282" s="22"/>
      <c r="CS282" s="22"/>
      <c r="CT282" s="22"/>
      <c r="CU282" s="22"/>
      <c r="CV282" s="22"/>
      <c r="CW282" s="22"/>
      <c r="CX282" s="22"/>
      <c r="CY282" s="22"/>
      <c r="CZ282" s="22"/>
      <c r="DA282" s="22"/>
      <c r="DB282" s="22"/>
      <c r="DC282" s="22"/>
      <c r="DD282" s="22"/>
      <c r="DE282" s="22"/>
      <c r="DF282" s="22"/>
      <c r="DG282" s="22"/>
      <c r="DH282" s="22"/>
      <c r="DI282" s="22"/>
      <c r="DJ282" s="22"/>
      <c r="DK282" s="22"/>
      <c r="DL282" s="22"/>
      <c r="DM282" s="22"/>
      <c r="DN282" s="22"/>
      <c r="DO282" s="22"/>
      <c r="DP282" s="22"/>
    </row>
    <row r="283" spans="2:120">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c r="CQ283" s="22"/>
      <c r="CR283" s="22"/>
      <c r="CS283" s="22"/>
      <c r="CT283" s="22"/>
      <c r="CU283" s="22"/>
      <c r="CV283" s="22"/>
      <c r="CW283" s="22"/>
      <c r="CX283" s="22"/>
      <c r="CY283" s="22"/>
      <c r="CZ283" s="22"/>
      <c r="DA283" s="22"/>
      <c r="DB283" s="22"/>
      <c r="DC283" s="22"/>
      <c r="DD283" s="22"/>
      <c r="DE283" s="22"/>
      <c r="DF283" s="22"/>
      <c r="DG283" s="22"/>
      <c r="DH283" s="22"/>
      <c r="DI283" s="22"/>
      <c r="DJ283" s="22"/>
      <c r="DK283" s="22"/>
      <c r="DL283" s="22"/>
      <c r="DM283" s="22"/>
      <c r="DN283" s="22"/>
      <c r="DO283" s="22"/>
      <c r="DP283" s="22"/>
    </row>
    <row r="284" spans="2:120">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c r="CR284" s="22"/>
      <c r="CS284" s="22"/>
      <c r="CT284" s="22"/>
      <c r="CU284" s="22"/>
      <c r="CV284" s="22"/>
      <c r="CW284" s="22"/>
      <c r="CX284" s="22"/>
      <c r="CY284" s="22"/>
      <c r="CZ284" s="22"/>
      <c r="DA284" s="22"/>
      <c r="DB284" s="22"/>
      <c r="DC284" s="22"/>
      <c r="DD284" s="22"/>
      <c r="DE284" s="22"/>
      <c r="DF284" s="22"/>
      <c r="DG284" s="22"/>
      <c r="DH284" s="22"/>
      <c r="DI284" s="22"/>
      <c r="DJ284" s="22"/>
      <c r="DK284" s="22"/>
      <c r="DL284" s="22"/>
      <c r="DM284" s="22"/>
      <c r="DN284" s="22"/>
      <c r="DO284" s="22"/>
      <c r="DP284" s="22"/>
    </row>
    <row r="285" spans="2:120">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c r="CN285" s="22"/>
      <c r="CO285" s="22"/>
      <c r="CP285" s="22"/>
      <c r="CQ285" s="22"/>
      <c r="CR285" s="22"/>
      <c r="CS285" s="22"/>
      <c r="CT285" s="22"/>
      <c r="CU285" s="22"/>
      <c r="CV285" s="22"/>
      <c r="CW285" s="22"/>
      <c r="CX285" s="22"/>
      <c r="CY285" s="22"/>
      <c r="CZ285" s="22"/>
      <c r="DA285" s="22"/>
      <c r="DB285" s="22"/>
      <c r="DC285" s="22"/>
      <c r="DD285" s="22"/>
      <c r="DE285" s="22"/>
      <c r="DF285" s="22"/>
      <c r="DG285" s="22"/>
      <c r="DH285" s="22"/>
      <c r="DI285" s="22"/>
      <c r="DJ285" s="22"/>
      <c r="DK285" s="22"/>
      <c r="DL285" s="22"/>
      <c r="DM285" s="22"/>
      <c r="DN285" s="22"/>
      <c r="DO285" s="22"/>
      <c r="DP285" s="22"/>
    </row>
    <row r="286" spans="2:120">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c r="CN286" s="22"/>
      <c r="CO286" s="22"/>
      <c r="CP286" s="22"/>
      <c r="CQ286" s="22"/>
      <c r="CR286" s="22"/>
      <c r="CS286" s="22"/>
      <c r="CT286" s="22"/>
      <c r="CU286" s="22"/>
      <c r="CV286" s="22"/>
      <c r="CW286" s="22"/>
      <c r="CX286" s="22"/>
      <c r="CY286" s="22"/>
      <c r="CZ286" s="22"/>
      <c r="DA286" s="22"/>
      <c r="DB286" s="22"/>
      <c r="DC286" s="22"/>
      <c r="DD286" s="22"/>
      <c r="DE286" s="22"/>
      <c r="DF286" s="22"/>
      <c r="DG286" s="22"/>
      <c r="DH286" s="22"/>
      <c r="DI286" s="22"/>
      <c r="DJ286" s="22"/>
      <c r="DK286" s="22"/>
      <c r="DL286" s="22"/>
      <c r="DM286" s="22"/>
      <c r="DN286" s="22"/>
      <c r="DO286" s="22"/>
      <c r="DP286" s="22"/>
    </row>
    <row r="287" spans="2:120">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c r="CW287" s="22"/>
      <c r="CX287" s="22"/>
      <c r="CY287" s="22"/>
      <c r="CZ287" s="22"/>
      <c r="DA287" s="22"/>
      <c r="DB287" s="22"/>
      <c r="DC287" s="22"/>
      <c r="DD287" s="22"/>
      <c r="DE287" s="22"/>
      <c r="DF287" s="22"/>
      <c r="DG287" s="22"/>
      <c r="DH287" s="22"/>
      <c r="DI287" s="22"/>
      <c r="DJ287" s="22"/>
      <c r="DK287" s="22"/>
      <c r="DL287" s="22"/>
      <c r="DM287" s="22"/>
      <c r="DN287" s="22"/>
      <c r="DO287" s="22"/>
      <c r="DP287" s="22"/>
    </row>
    <row r="288" spans="2:120">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c r="CQ288" s="22"/>
      <c r="CR288" s="22"/>
      <c r="CS288" s="22"/>
      <c r="CT288" s="22"/>
      <c r="CU288" s="22"/>
      <c r="CV288" s="22"/>
      <c r="CW288" s="22"/>
      <c r="CX288" s="22"/>
      <c r="CY288" s="22"/>
      <c r="CZ288" s="22"/>
      <c r="DA288" s="22"/>
      <c r="DB288" s="22"/>
      <c r="DC288" s="22"/>
      <c r="DD288" s="22"/>
      <c r="DE288" s="22"/>
      <c r="DF288" s="22"/>
      <c r="DG288" s="22"/>
      <c r="DH288" s="22"/>
      <c r="DI288" s="22"/>
      <c r="DJ288" s="22"/>
      <c r="DK288" s="22"/>
      <c r="DL288" s="22"/>
      <c r="DM288" s="22"/>
      <c r="DN288" s="22"/>
      <c r="DO288" s="22"/>
      <c r="DP288" s="22"/>
    </row>
    <row r="289" spans="2:120">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c r="CW289" s="22"/>
      <c r="CX289" s="22"/>
      <c r="CY289" s="22"/>
      <c r="CZ289" s="22"/>
      <c r="DA289" s="22"/>
      <c r="DB289" s="22"/>
      <c r="DC289" s="22"/>
      <c r="DD289" s="22"/>
      <c r="DE289" s="22"/>
      <c r="DF289" s="22"/>
      <c r="DG289" s="22"/>
      <c r="DH289" s="22"/>
      <c r="DI289" s="22"/>
      <c r="DJ289" s="22"/>
      <c r="DK289" s="22"/>
      <c r="DL289" s="22"/>
      <c r="DM289" s="22"/>
      <c r="DN289" s="22"/>
      <c r="DO289" s="22"/>
      <c r="DP289" s="22"/>
    </row>
    <row r="290" spans="2:120">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c r="CN290" s="22"/>
      <c r="CO290" s="22"/>
      <c r="CP290" s="22"/>
      <c r="CQ290" s="22"/>
      <c r="CR290" s="22"/>
      <c r="CS290" s="22"/>
      <c r="CT290" s="22"/>
      <c r="CU290" s="22"/>
      <c r="CV290" s="22"/>
      <c r="CW290" s="22"/>
      <c r="CX290" s="22"/>
      <c r="CY290" s="22"/>
      <c r="CZ290" s="22"/>
      <c r="DA290" s="22"/>
      <c r="DB290" s="22"/>
      <c r="DC290" s="22"/>
      <c r="DD290" s="22"/>
      <c r="DE290" s="22"/>
      <c r="DF290" s="22"/>
      <c r="DG290" s="22"/>
      <c r="DH290" s="22"/>
      <c r="DI290" s="22"/>
      <c r="DJ290" s="22"/>
      <c r="DK290" s="22"/>
      <c r="DL290" s="22"/>
      <c r="DM290" s="22"/>
      <c r="DN290" s="22"/>
      <c r="DO290" s="22"/>
      <c r="DP290" s="22"/>
    </row>
    <row r="291" spans="2:120">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c r="CR291" s="22"/>
      <c r="CS291" s="22"/>
      <c r="CT291" s="22"/>
      <c r="CU291" s="22"/>
      <c r="CV291" s="22"/>
      <c r="CW291" s="22"/>
      <c r="CX291" s="22"/>
      <c r="CY291" s="22"/>
      <c r="CZ291" s="22"/>
      <c r="DA291" s="22"/>
      <c r="DB291" s="22"/>
      <c r="DC291" s="22"/>
      <c r="DD291" s="22"/>
      <c r="DE291" s="22"/>
      <c r="DF291" s="22"/>
      <c r="DG291" s="22"/>
      <c r="DH291" s="22"/>
      <c r="DI291" s="22"/>
      <c r="DJ291" s="22"/>
      <c r="DK291" s="22"/>
      <c r="DL291" s="22"/>
      <c r="DM291" s="22"/>
      <c r="DN291" s="22"/>
      <c r="DO291" s="22"/>
      <c r="DP291" s="22"/>
    </row>
    <row r="292" spans="2:120">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c r="CW292" s="22"/>
      <c r="CX292" s="22"/>
      <c r="CY292" s="22"/>
      <c r="CZ292" s="22"/>
      <c r="DA292" s="22"/>
      <c r="DB292" s="22"/>
      <c r="DC292" s="22"/>
      <c r="DD292" s="22"/>
      <c r="DE292" s="22"/>
      <c r="DF292" s="22"/>
      <c r="DG292" s="22"/>
      <c r="DH292" s="22"/>
      <c r="DI292" s="22"/>
      <c r="DJ292" s="22"/>
      <c r="DK292" s="22"/>
      <c r="DL292" s="22"/>
      <c r="DM292" s="22"/>
      <c r="DN292" s="22"/>
      <c r="DO292" s="22"/>
      <c r="DP292" s="22"/>
    </row>
    <row r="293" spans="2:120">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c r="CW293" s="22"/>
      <c r="CX293" s="22"/>
      <c r="CY293" s="22"/>
      <c r="CZ293" s="22"/>
      <c r="DA293" s="22"/>
      <c r="DB293" s="22"/>
      <c r="DC293" s="22"/>
      <c r="DD293" s="22"/>
      <c r="DE293" s="22"/>
      <c r="DF293" s="22"/>
      <c r="DG293" s="22"/>
      <c r="DH293" s="22"/>
      <c r="DI293" s="22"/>
      <c r="DJ293" s="22"/>
      <c r="DK293" s="22"/>
      <c r="DL293" s="22"/>
      <c r="DM293" s="22"/>
      <c r="DN293" s="22"/>
      <c r="DO293" s="22"/>
      <c r="DP293" s="22"/>
    </row>
    <row r="294" spans="2:120">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c r="CQ294" s="22"/>
      <c r="CR294" s="22"/>
      <c r="CS294" s="22"/>
      <c r="CT294" s="22"/>
      <c r="CU294" s="22"/>
      <c r="CV294" s="22"/>
      <c r="CW294" s="22"/>
      <c r="CX294" s="22"/>
      <c r="CY294" s="22"/>
      <c r="CZ294" s="22"/>
      <c r="DA294" s="22"/>
      <c r="DB294" s="22"/>
      <c r="DC294" s="22"/>
      <c r="DD294" s="22"/>
      <c r="DE294" s="22"/>
      <c r="DF294" s="22"/>
      <c r="DG294" s="22"/>
      <c r="DH294" s="22"/>
      <c r="DI294" s="22"/>
      <c r="DJ294" s="22"/>
      <c r="DK294" s="22"/>
      <c r="DL294" s="22"/>
      <c r="DM294" s="22"/>
      <c r="DN294" s="22"/>
      <c r="DO294" s="22"/>
      <c r="DP294" s="22"/>
    </row>
    <row r="295" spans="2:120">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c r="CQ295" s="22"/>
      <c r="CR295" s="22"/>
      <c r="CS295" s="22"/>
      <c r="CT295" s="22"/>
      <c r="CU295" s="22"/>
      <c r="CV295" s="22"/>
      <c r="CW295" s="22"/>
      <c r="CX295" s="22"/>
      <c r="CY295" s="22"/>
      <c r="CZ295" s="22"/>
      <c r="DA295" s="22"/>
      <c r="DB295" s="22"/>
      <c r="DC295" s="22"/>
      <c r="DD295" s="22"/>
      <c r="DE295" s="22"/>
      <c r="DF295" s="22"/>
      <c r="DG295" s="22"/>
      <c r="DH295" s="22"/>
      <c r="DI295" s="22"/>
      <c r="DJ295" s="22"/>
      <c r="DK295" s="22"/>
      <c r="DL295" s="22"/>
      <c r="DM295" s="22"/>
      <c r="DN295" s="22"/>
      <c r="DO295" s="22"/>
      <c r="DP295" s="22"/>
    </row>
    <row r="296" spans="2:120">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c r="CW296" s="22"/>
      <c r="CX296" s="22"/>
      <c r="CY296" s="22"/>
      <c r="CZ296" s="22"/>
      <c r="DA296" s="22"/>
      <c r="DB296" s="22"/>
      <c r="DC296" s="22"/>
      <c r="DD296" s="22"/>
      <c r="DE296" s="22"/>
      <c r="DF296" s="22"/>
      <c r="DG296" s="22"/>
      <c r="DH296" s="22"/>
      <c r="DI296" s="22"/>
      <c r="DJ296" s="22"/>
      <c r="DK296" s="22"/>
      <c r="DL296" s="22"/>
      <c r="DM296" s="22"/>
      <c r="DN296" s="22"/>
      <c r="DO296" s="22"/>
      <c r="DP296" s="22"/>
    </row>
    <row r="297" spans="2:120">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c r="CW297" s="22"/>
      <c r="CX297" s="22"/>
      <c r="CY297" s="22"/>
      <c r="CZ297" s="22"/>
      <c r="DA297" s="22"/>
      <c r="DB297" s="22"/>
      <c r="DC297" s="22"/>
      <c r="DD297" s="22"/>
      <c r="DE297" s="22"/>
      <c r="DF297" s="22"/>
      <c r="DG297" s="22"/>
      <c r="DH297" s="22"/>
      <c r="DI297" s="22"/>
      <c r="DJ297" s="22"/>
      <c r="DK297" s="22"/>
      <c r="DL297" s="22"/>
      <c r="DM297" s="22"/>
      <c r="DN297" s="22"/>
      <c r="DO297" s="22"/>
      <c r="DP297" s="22"/>
    </row>
    <row r="298" spans="2:120">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c r="CN298" s="22"/>
      <c r="CO298" s="22"/>
      <c r="CP298" s="22"/>
      <c r="CQ298" s="22"/>
      <c r="CR298" s="22"/>
      <c r="CS298" s="22"/>
      <c r="CT298" s="22"/>
      <c r="CU298" s="22"/>
      <c r="CV298" s="22"/>
      <c r="CW298" s="22"/>
      <c r="CX298" s="22"/>
      <c r="CY298" s="22"/>
      <c r="CZ298" s="22"/>
      <c r="DA298" s="22"/>
      <c r="DB298" s="22"/>
      <c r="DC298" s="22"/>
      <c r="DD298" s="22"/>
      <c r="DE298" s="22"/>
      <c r="DF298" s="22"/>
      <c r="DG298" s="22"/>
      <c r="DH298" s="22"/>
      <c r="DI298" s="22"/>
      <c r="DJ298" s="22"/>
      <c r="DK298" s="22"/>
      <c r="DL298" s="22"/>
      <c r="DM298" s="22"/>
      <c r="DN298" s="22"/>
      <c r="DO298" s="22"/>
      <c r="DP298" s="22"/>
    </row>
    <row r="299" spans="2:120">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c r="CN299" s="22"/>
      <c r="CO299" s="22"/>
      <c r="CP299" s="22"/>
      <c r="CQ299" s="22"/>
      <c r="CR299" s="22"/>
      <c r="CS299" s="22"/>
      <c r="CT299" s="22"/>
      <c r="CU299" s="22"/>
      <c r="CV299" s="22"/>
      <c r="CW299" s="22"/>
      <c r="CX299" s="22"/>
      <c r="CY299" s="22"/>
      <c r="CZ299" s="22"/>
      <c r="DA299" s="22"/>
      <c r="DB299" s="22"/>
      <c r="DC299" s="22"/>
      <c r="DD299" s="22"/>
      <c r="DE299" s="22"/>
      <c r="DF299" s="22"/>
      <c r="DG299" s="22"/>
      <c r="DH299" s="22"/>
      <c r="DI299" s="22"/>
      <c r="DJ299" s="22"/>
      <c r="DK299" s="22"/>
      <c r="DL299" s="22"/>
      <c r="DM299" s="22"/>
      <c r="DN299" s="22"/>
      <c r="DO299" s="22"/>
      <c r="DP299" s="22"/>
    </row>
    <row r="300" spans="2:120">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c r="CN300" s="22"/>
      <c r="CO300" s="22"/>
      <c r="CP300" s="22"/>
      <c r="CQ300" s="22"/>
      <c r="CR300" s="22"/>
      <c r="CS300" s="22"/>
      <c r="CT300" s="22"/>
      <c r="CU300" s="22"/>
      <c r="CV300" s="22"/>
      <c r="CW300" s="22"/>
      <c r="CX300" s="22"/>
      <c r="CY300" s="22"/>
      <c r="CZ300" s="22"/>
      <c r="DA300" s="22"/>
      <c r="DB300" s="22"/>
      <c r="DC300" s="22"/>
      <c r="DD300" s="22"/>
      <c r="DE300" s="22"/>
      <c r="DF300" s="22"/>
      <c r="DG300" s="22"/>
      <c r="DH300" s="22"/>
      <c r="DI300" s="22"/>
      <c r="DJ300" s="22"/>
      <c r="DK300" s="22"/>
      <c r="DL300" s="22"/>
      <c r="DM300" s="22"/>
      <c r="DN300" s="22"/>
      <c r="DO300" s="22"/>
      <c r="DP300" s="22"/>
    </row>
    <row r="301" spans="2:120">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22"/>
      <c r="CM301" s="22"/>
      <c r="CN301" s="22"/>
      <c r="CO301" s="22"/>
      <c r="CP301" s="22"/>
      <c r="CQ301" s="22"/>
      <c r="CR301" s="22"/>
      <c r="CS301" s="22"/>
      <c r="CT301" s="22"/>
      <c r="CU301" s="22"/>
      <c r="CV301" s="22"/>
      <c r="CW301" s="22"/>
      <c r="CX301" s="22"/>
      <c r="CY301" s="22"/>
      <c r="CZ301" s="22"/>
      <c r="DA301" s="22"/>
      <c r="DB301" s="22"/>
      <c r="DC301" s="22"/>
      <c r="DD301" s="22"/>
      <c r="DE301" s="22"/>
      <c r="DF301" s="22"/>
      <c r="DG301" s="22"/>
      <c r="DH301" s="22"/>
      <c r="DI301" s="22"/>
      <c r="DJ301" s="22"/>
      <c r="DK301" s="22"/>
      <c r="DL301" s="22"/>
      <c r="DM301" s="22"/>
      <c r="DN301" s="22"/>
      <c r="DO301" s="22"/>
      <c r="DP301" s="22"/>
    </row>
    <row r="302" spans="2:120">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c r="CN302" s="22"/>
      <c r="CO302" s="22"/>
      <c r="CP302" s="22"/>
      <c r="CQ302" s="22"/>
      <c r="CR302" s="22"/>
      <c r="CS302" s="22"/>
      <c r="CT302" s="22"/>
      <c r="CU302" s="22"/>
      <c r="CV302" s="22"/>
      <c r="CW302" s="22"/>
      <c r="CX302" s="22"/>
      <c r="CY302" s="22"/>
      <c r="CZ302" s="22"/>
      <c r="DA302" s="22"/>
      <c r="DB302" s="22"/>
      <c r="DC302" s="22"/>
      <c r="DD302" s="22"/>
      <c r="DE302" s="22"/>
      <c r="DF302" s="22"/>
      <c r="DG302" s="22"/>
      <c r="DH302" s="22"/>
      <c r="DI302" s="22"/>
      <c r="DJ302" s="22"/>
      <c r="DK302" s="22"/>
      <c r="DL302" s="22"/>
      <c r="DM302" s="22"/>
      <c r="DN302" s="22"/>
      <c r="DO302" s="22"/>
      <c r="DP302" s="22"/>
    </row>
    <row r="303" spans="2:120">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22"/>
      <c r="CM303" s="22"/>
      <c r="CN303" s="22"/>
      <c r="CO303" s="22"/>
      <c r="CP303" s="22"/>
      <c r="CQ303" s="22"/>
      <c r="CR303" s="22"/>
      <c r="CS303" s="22"/>
      <c r="CT303" s="22"/>
      <c r="CU303" s="22"/>
      <c r="CV303" s="22"/>
      <c r="CW303" s="22"/>
      <c r="CX303" s="22"/>
      <c r="CY303" s="22"/>
      <c r="CZ303" s="22"/>
      <c r="DA303" s="22"/>
      <c r="DB303" s="22"/>
      <c r="DC303" s="22"/>
      <c r="DD303" s="22"/>
      <c r="DE303" s="22"/>
      <c r="DF303" s="22"/>
      <c r="DG303" s="22"/>
      <c r="DH303" s="22"/>
      <c r="DI303" s="22"/>
      <c r="DJ303" s="22"/>
      <c r="DK303" s="22"/>
      <c r="DL303" s="22"/>
      <c r="DM303" s="22"/>
      <c r="DN303" s="22"/>
      <c r="DO303" s="22"/>
      <c r="DP303" s="22"/>
    </row>
    <row r="304" spans="2:120">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c r="CN304" s="22"/>
      <c r="CO304" s="22"/>
      <c r="CP304" s="22"/>
      <c r="CQ304" s="22"/>
      <c r="CR304" s="22"/>
      <c r="CS304" s="22"/>
      <c r="CT304" s="22"/>
      <c r="CU304" s="22"/>
      <c r="CV304" s="22"/>
      <c r="CW304" s="22"/>
      <c r="CX304" s="22"/>
      <c r="CY304" s="22"/>
      <c r="CZ304" s="22"/>
      <c r="DA304" s="22"/>
      <c r="DB304" s="22"/>
      <c r="DC304" s="22"/>
      <c r="DD304" s="22"/>
      <c r="DE304" s="22"/>
      <c r="DF304" s="22"/>
      <c r="DG304" s="22"/>
      <c r="DH304" s="22"/>
      <c r="DI304" s="22"/>
      <c r="DJ304" s="22"/>
      <c r="DK304" s="22"/>
      <c r="DL304" s="22"/>
      <c r="DM304" s="22"/>
      <c r="DN304" s="22"/>
      <c r="DO304" s="22"/>
      <c r="DP304" s="22"/>
    </row>
    <row r="305" spans="2:120">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c r="CN305" s="22"/>
      <c r="CO305" s="22"/>
      <c r="CP305" s="22"/>
      <c r="CQ305" s="22"/>
      <c r="CR305" s="22"/>
      <c r="CS305" s="22"/>
      <c r="CT305" s="22"/>
      <c r="CU305" s="22"/>
      <c r="CV305" s="22"/>
      <c r="CW305" s="22"/>
      <c r="CX305" s="22"/>
      <c r="CY305" s="22"/>
      <c r="CZ305" s="22"/>
      <c r="DA305" s="22"/>
      <c r="DB305" s="22"/>
      <c r="DC305" s="22"/>
      <c r="DD305" s="22"/>
      <c r="DE305" s="22"/>
      <c r="DF305" s="22"/>
      <c r="DG305" s="22"/>
      <c r="DH305" s="22"/>
      <c r="DI305" s="22"/>
      <c r="DJ305" s="22"/>
      <c r="DK305" s="22"/>
      <c r="DL305" s="22"/>
      <c r="DM305" s="22"/>
      <c r="DN305" s="22"/>
      <c r="DO305" s="22"/>
      <c r="DP305" s="22"/>
    </row>
    <row r="306" spans="2:120">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c r="CW306" s="22"/>
      <c r="CX306" s="22"/>
      <c r="CY306" s="22"/>
      <c r="CZ306" s="22"/>
      <c r="DA306" s="22"/>
      <c r="DB306" s="22"/>
      <c r="DC306" s="22"/>
      <c r="DD306" s="22"/>
      <c r="DE306" s="22"/>
      <c r="DF306" s="22"/>
      <c r="DG306" s="22"/>
      <c r="DH306" s="22"/>
      <c r="DI306" s="22"/>
      <c r="DJ306" s="22"/>
      <c r="DK306" s="22"/>
      <c r="DL306" s="22"/>
      <c r="DM306" s="22"/>
      <c r="DN306" s="22"/>
      <c r="DO306" s="22"/>
      <c r="DP306" s="22"/>
    </row>
    <row r="307" spans="2:120">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c r="CN307" s="22"/>
      <c r="CO307" s="22"/>
      <c r="CP307" s="22"/>
      <c r="CQ307" s="22"/>
      <c r="CR307" s="22"/>
      <c r="CS307" s="22"/>
      <c r="CT307" s="22"/>
      <c r="CU307" s="22"/>
      <c r="CV307" s="22"/>
      <c r="CW307" s="22"/>
      <c r="CX307" s="22"/>
      <c r="CY307" s="22"/>
      <c r="CZ307" s="22"/>
      <c r="DA307" s="22"/>
      <c r="DB307" s="22"/>
      <c r="DC307" s="22"/>
      <c r="DD307" s="22"/>
      <c r="DE307" s="22"/>
      <c r="DF307" s="22"/>
      <c r="DG307" s="22"/>
      <c r="DH307" s="22"/>
      <c r="DI307" s="22"/>
      <c r="DJ307" s="22"/>
      <c r="DK307" s="22"/>
      <c r="DL307" s="22"/>
      <c r="DM307" s="22"/>
      <c r="DN307" s="22"/>
      <c r="DO307" s="22"/>
      <c r="DP307" s="22"/>
    </row>
    <row r="308" spans="2:120">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c r="CN308" s="22"/>
      <c r="CO308" s="22"/>
      <c r="CP308" s="22"/>
      <c r="CQ308" s="22"/>
      <c r="CR308" s="22"/>
      <c r="CS308" s="22"/>
      <c r="CT308" s="22"/>
      <c r="CU308" s="22"/>
      <c r="CV308" s="22"/>
      <c r="CW308" s="22"/>
      <c r="CX308" s="22"/>
      <c r="CY308" s="22"/>
      <c r="CZ308" s="22"/>
      <c r="DA308" s="22"/>
      <c r="DB308" s="22"/>
      <c r="DC308" s="22"/>
      <c r="DD308" s="22"/>
      <c r="DE308" s="22"/>
      <c r="DF308" s="22"/>
      <c r="DG308" s="22"/>
      <c r="DH308" s="22"/>
      <c r="DI308" s="22"/>
      <c r="DJ308" s="22"/>
      <c r="DK308" s="22"/>
      <c r="DL308" s="22"/>
      <c r="DM308" s="22"/>
      <c r="DN308" s="22"/>
      <c r="DO308" s="22"/>
      <c r="DP308" s="22"/>
    </row>
    <row r="309" spans="2:120">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c r="CQ309" s="22"/>
      <c r="CR309" s="22"/>
      <c r="CS309" s="22"/>
      <c r="CT309" s="22"/>
      <c r="CU309" s="22"/>
      <c r="CV309" s="22"/>
      <c r="CW309" s="22"/>
      <c r="CX309" s="22"/>
      <c r="CY309" s="22"/>
      <c r="CZ309" s="22"/>
      <c r="DA309" s="22"/>
      <c r="DB309" s="22"/>
      <c r="DC309" s="22"/>
      <c r="DD309" s="22"/>
      <c r="DE309" s="22"/>
      <c r="DF309" s="22"/>
      <c r="DG309" s="22"/>
      <c r="DH309" s="22"/>
      <c r="DI309" s="22"/>
      <c r="DJ309" s="22"/>
      <c r="DK309" s="22"/>
      <c r="DL309" s="22"/>
      <c r="DM309" s="22"/>
      <c r="DN309" s="22"/>
      <c r="DO309" s="22"/>
      <c r="DP309" s="22"/>
    </row>
    <row r="310" spans="2:120">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c r="CQ310" s="22"/>
      <c r="CR310" s="22"/>
      <c r="CS310" s="22"/>
      <c r="CT310" s="22"/>
      <c r="CU310" s="22"/>
      <c r="CV310" s="22"/>
      <c r="CW310" s="22"/>
      <c r="CX310" s="22"/>
      <c r="CY310" s="22"/>
      <c r="CZ310" s="22"/>
      <c r="DA310" s="22"/>
      <c r="DB310" s="22"/>
      <c r="DC310" s="22"/>
      <c r="DD310" s="22"/>
      <c r="DE310" s="22"/>
      <c r="DF310" s="22"/>
      <c r="DG310" s="22"/>
      <c r="DH310" s="22"/>
      <c r="DI310" s="22"/>
      <c r="DJ310" s="22"/>
      <c r="DK310" s="22"/>
      <c r="DL310" s="22"/>
      <c r="DM310" s="22"/>
      <c r="DN310" s="22"/>
      <c r="DO310" s="22"/>
      <c r="DP310" s="22"/>
    </row>
    <row r="311" spans="2:120">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c r="CW311" s="22"/>
      <c r="CX311" s="22"/>
      <c r="CY311" s="22"/>
      <c r="CZ311" s="22"/>
      <c r="DA311" s="22"/>
      <c r="DB311" s="22"/>
      <c r="DC311" s="22"/>
      <c r="DD311" s="22"/>
      <c r="DE311" s="22"/>
      <c r="DF311" s="22"/>
      <c r="DG311" s="22"/>
      <c r="DH311" s="22"/>
      <c r="DI311" s="22"/>
      <c r="DJ311" s="22"/>
      <c r="DK311" s="22"/>
      <c r="DL311" s="22"/>
      <c r="DM311" s="22"/>
      <c r="DN311" s="22"/>
      <c r="DO311" s="22"/>
      <c r="DP311" s="22"/>
    </row>
    <row r="312" spans="2:120">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c r="CN312" s="22"/>
      <c r="CO312" s="22"/>
      <c r="CP312" s="22"/>
      <c r="CQ312" s="22"/>
      <c r="CR312" s="22"/>
      <c r="CS312" s="22"/>
      <c r="CT312" s="22"/>
      <c r="CU312" s="22"/>
      <c r="CV312" s="22"/>
      <c r="CW312" s="22"/>
      <c r="CX312" s="22"/>
      <c r="CY312" s="22"/>
      <c r="CZ312" s="22"/>
      <c r="DA312" s="22"/>
      <c r="DB312" s="22"/>
      <c r="DC312" s="22"/>
      <c r="DD312" s="22"/>
      <c r="DE312" s="22"/>
      <c r="DF312" s="22"/>
      <c r="DG312" s="22"/>
      <c r="DH312" s="22"/>
      <c r="DI312" s="22"/>
      <c r="DJ312" s="22"/>
      <c r="DK312" s="22"/>
      <c r="DL312" s="22"/>
      <c r="DM312" s="22"/>
      <c r="DN312" s="22"/>
      <c r="DO312" s="22"/>
      <c r="DP312" s="22"/>
    </row>
    <row r="313" spans="2:120">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c r="CN313" s="22"/>
      <c r="CO313" s="22"/>
      <c r="CP313" s="22"/>
      <c r="CQ313" s="22"/>
      <c r="CR313" s="22"/>
      <c r="CS313" s="22"/>
      <c r="CT313" s="22"/>
      <c r="CU313" s="22"/>
      <c r="CV313" s="22"/>
      <c r="CW313" s="22"/>
      <c r="CX313" s="22"/>
      <c r="CY313" s="22"/>
      <c r="CZ313" s="22"/>
      <c r="DA313" s="22"/>
      <c r="DB313" s="22"/>
      <c r="DC313" s="22"/>
      <c r="DD313" s="22"/>
      <c r="DE313" s="22"/>
      <c r="DF313" s="22"/>
      <c r="DG313" s="22"/>
      <c r="DH313" s="22"/>
      <c r="DI313" s="22"/>
      <c r="DJ313" s="22"/>
      <c r="DK313" s="22"/>
      <c r="DL313" s="22"/>
      <c r="DM313" s="22"/>
      <c r="DN313" s="22"/>
      <c r="DO313" s="22"/>
      <c r="DP313" s="22"/>
    </row>
    <row r="314" spans="2:120">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c r="CQ314" s="22"/>
      <c r="CR314" s="22"/>
      <c r="CS314" s="22"/>
      <c r="CT314" s="22"/>
      <c r="CU314" s="22"/>
      <c r="CV314" s="22"/>
      <c r="CW314" s="22"/>
      <c r="CX314" s="22"/>
      <c r="CY314" s="22"/>
      <c r="CZ314" s="22"/>
      <c r="DA314" s="22"/>
      <c r="DB314" s="22"/>
      <c r="DC314" s="22"/>
      <c r="DD314" s="22"/>
      <c r="DE314" s="22"/>
      <c r="DF314" s="22"/>
      <c r="DG314" s="22"/>
      <c r="DH314" s="22"/>
      <c r="DI314" s="22"/>
      <c r="DJ314" s="22"/>
      <c r="DK314" s="22"/>
      <c r="DL314" s="22"/>
      <c r="DM314" s="22"/>
      <c r="DN314" s="22"/>
      <c r="DO314" s="22"/>
      <c r="DP314" s="22"/>
    </row>
    <row r="315" spans="2:120">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22"/>
      <c r="CM315" s="22"/>
      <c r="CN315" s="22"/>
      <c r="CO315" s="22"/>
      <c r="CP315" s="22"/>
      <c r="CQ315" s="22"/>
      <c r="CR315" s="22"/>
      <c r="CS315" s="22"/>
      <c r="CT315" s="22"/>
      <c r="CU315" s="22"/>
      <c r="CV315" s="22"/>
      <c r="CW315" s="22"/>
      <c r="CX315" s="22"/>
      <c r="CY315" s="22"/>
      <c r="CZ315" s="22"/>
      <c r="DA315" s="22"/>
      <c r="DB315" s="22"/>
      <c r="DC315" s="22"/>
      <c r="DD315" s="22"/>
      <c r="DE315" s="22"/>
      <c r="DF315" s="22"/>
      <c r="DG315" s="22"/>
      <c r="DH315" s="22"/>
      <c r="DI315" s="22"/>
      <c r="DJ315" s="22"/>
      <c r="DK315" s="22"/>
      <c r="DL315" s="22"/>
      <c r="DM315" s="22"/>
      <c r="DN315" s="22"/>
      <c r="DO315" s="22"/>
      <c r="DP315" s="22"/>
    </row>
    <row r="316" spans="2:120">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c r="CQ316" s="22"/>
      <c r="CR316" s="22"/>
      <c r="CS316" s="22"/>
      <c r="CT316" s="22"/>
      <c r="CU316" s="22"/>
      <c r="CV316" s="22"/>
      <c r="CW316" s="22"/>
      <c r="CX316" s="22"/>
      <c r="CY316" s="22"/>
      <c r="CZ316" s="22"/>
      <c r="DA316" s="22"/>
      <c r="DB316" s="22"/>
      <c r="DC316" s="22"/>
      <c r="DD316" s="22"/>
      <c r="DE316" s="22"/>
      <c r="DF316" s="22"/>
      <c r="DG316" s="22"/>
      <c r="DH316" s="22"/>
      <c r="DI316" s="22"/>
      <c r="DJ316" s="22"/>
      <c r="DK316" s="22"/>
      <c r="DL316" s="22"/>
      <c r="DM316" s="22"/>
      <c r="DN316" s="22"/>
      <c r="DO316" s="22"/>
      <c r="DP316" s="22"/>
    </row>
    <row r="317" spans="2:120">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c r="CN317" s="22"/>
      <c r="CO317" s="22"/>
      <c r="CP317" s="22"/>
      <c r="CQ317" s="22"/>
      <c r="CR317" s="22"/>
      <c r="CS317" s="22"/>
      <c r="CT317" s="22"/>
      <c r="CU317" s="22"/>
      <c r="CV317" s="22"/>
      <c r="CW317" s="22"/>
      <c r="CX317" s="22"/>
      <c r="CY317" s="22"/>
      <c r="CZ317" s="22"/>
      <c r="DA317" s="22"/>
      <c r="DB317" s="22"/>
      <c r="DC317" s="22"/>
      <c r="DD317" s="22"/>
      <c r="DE317" s="22"/>
      <c r="DF317" s="22"/>
      <c r="DG317" s="22"/>
      <c r="DH317" s="22"/>
      <c r="DI317" s="22"/>
      <c r="DJ317" s="22"/>
      <c r="DK317" s="22"/>
      <c r="DL317" s="22"/>
      <c r="DM317" s="22"/>
      <c r="DN317" s="22"/>
      <c r="DO317" s="22"/>
      <c r="DP317" s="22"/>
    </row>
    <row r="318" spans="2:120">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c r="CW318" s="22"/>
      <c r="CX318" s="22"/>
      <c r="CY318" s="22"/>
      <c r="CZ318" s="22"/>
      <c r="DA318" s="22"/>
      <c r="DB318" s="22"/>
      <c r="DC318" s="22"/>
      <c r="DD318" s="22"/>
      <c r="DE318" s="22"/>
      <c r="DF318" s="22"/>
      <c r="DG318" s="22"/>
      <c r="DH318" s="22"/>
      <c r="DI318" s="22"/>
      <c r="DJ318" s="22"/>
      <c r="DK318" s="22"/>
      <c r="DL318" s="22"/>
      <c r="DM318" s="22"/>
      <c r="DN318" s="22"/>
      <c r="DO318" s="22"/>
      <c r="DP318" s="22"/>
    </row>
    <row r="319" spans="2:120">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c r="CW319" s="22"/>
      <c r="CX319" s="22"/>
      <c r="CY319" s="22"/>
      <c r="CZ319" s="22"/>
      <c r="DA319" s="22"/>
      <c r="DB319" s="22"/>
      <c r="DC319" s="22"/>
      <c r="DD319" s="22"/>
      <c r="DE319" s="22"/>
      <c r="DF319" s="22"/>
      <c r="DG319" s="22"/>
      <c r="DH319" s="22"/>
      <c r="DI319" s="22"/>
      <c r="DJ319" s="22"/>
      <c r="DK319" s="22"/>
      <c r="DL319" s="22"/>
      <c r="DM319" s="22"/>
      <c r="DN319" s="22"/>
      <c r="DO319" s="22"/>
      <c r="DP319" s="22"/>
    </row>
    <row r="320" spans="2:120">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c r="CQ320" s="22"/>
      <c r="CR320" s="22"/>
      <c r="CS320" s="22"/>
      <c r="CT320" s="22"/>
      <c r="CU320" s="22"/>
      <c r="CV320" s="22"/>
      <c r="CW320" s="22"/>
      <c r="CX320" s="22"/>
      <c r="CY320" s="22"/>
      <c r="CZ320" s="22"/>
      <c r="DA320" s="22"/>
      <c r="DB320" s="22"/>
      <c r="DC320" s="22"/>
      <c r="DD320" s="22"/>
      <c r="DE320" s="22"/>
      <c r="DF320" s="22"/>
      <c r="DG320" s="22"/>
      <c r="DH320" s="22"/>
      <c r="DI320" s="22"/>
      <c r="DJ320" s="22"/>
      <c r="DK320" s="22"/>
      <c r="DL320" s="22"/>
      <c r="DM320" s="22"/>
      <c r="DN320" s="22"/>
      <c r="DO320" s="22"/>
      <c r="DP320" s="22"/>
    </row>
    <row r="321" spans="2:120">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c r="CN321" s="22"/>
      <c r="CO321" s="22"/>
      <c r="CP321" s="22"/>
      <c r="CQ321" s="22"/>
      <c r="CR321" s="22"/>
      <c r="CS321" s="22"/>
      <c r="CT321" s="22"/>
      <c r="CU321" s="22"/>
      <c r="CV321" s="22"/>
      <c r="CW321" s="22"/>
      <c r="CX321" s="22"/>
      <c r="CY321" s="22"/>
      <c r="CZ321" s="22"/>
      <c r="DA321" s="22"/>
      <c r="DB321" s="22"/>
      <c r="DC321" s="22"/>
      <c r="DD321" s="22"/>
      <c r="DE321" s="22"/>
      <c r="DF321" s="22"/>
      <c r="DG321" s="22"/>
      <c r="DH321" s="22"/>
      <c r="DI321" s="22"/>
      <c r="DJ321" s="22"/>
      <c r="DK321" s="22"/>
      <c r="DL321" s="22"/>
      <c r="DM321" s="22"/>
      <c r="DN321" s="22"/>
      <c r="DO321" s="22"/>
      <c r="DP321" s="22"/>
    </row>
    <row r="322" spans="2:120">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22"/>
      <c r="CM322" s="22"/>
      <c r="CN322" s="22"/>
      <c r="CO322" s="22"/>
      <c r="CP322" s="22"/>
      <c r="CQ322" s="22"/>
      <c r="CR322" s="22"/>
      <c r="CS322" s="22"/>
      <c r="CT322" s="22"/>
      <c r="CU322" s="22"/>
      <c r="CV322" s="22"/>
      <c r="CW322" s="22"/>
      <c r="CX322" s="22"/>
      <c r="CY322" s="22"/>
      <c r="CZ322" s="22"/>
      <c r="DA322" s="22"/>
      <c r="DB322" s="22"/>
      <c r="DC322" s="22"/>
      <c r="DD322" s="22"/>
      <c r="DE322" s="22"/>
      <c r="DF322" s="22"/>
      <c r="DG322" s="22"/>
      <c r="DH322" s="22"/>
      <c r="DI322" s="22"/>
      <c r="DJ322" s="22"/>
      <c r="DK322" s="22"/>
      <c r="DL322" s="22"/>
      <c r="DM322" s="22"/>
      <c r="DN322" s="22"/>
      <c r="DO322" s="22"/>
      <c r="DP322" s="22"/>
    </row>
    <row r="323" spans="2:120">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c r="CN323" s="22"/>
      <c r="CO323" s="22"/>
      <c r="CP323" s="22"/>
      <c r="CQ323" s="22"/>
      <c r="CR323" s="22"/>
      <c r="CS323" s="22"/>
      <c r="CT323" s="22"/>
      <c r="CU323" s="22"/>
      <c r="CV323" s="22"/>
      <c r="CW323" s="22"/>
      <c r="CX323" s="22"/>
      <c r="CY323" s="22"/>
      <c r="CZ323" s="22"/>
      <c r="DA323" s="22"/>
      <c r="DB323" s="22"/>
      <c r="DC323" s="22"/>
      <c r="DD323" s="22"/>
      <c r="DE323" s="22"/>
      <c r="DF323" s="22"/>
      <c r="DG323" s="22"/>
      <c r="DH323" s="22"/>
      <c r="DI323" s="22"/>
      <c r="DJ323" s="22"/>
      <c r="DK323" s="22"/>
      <c r="DL323" s="22"/>
      <c r="DM323" s="22"/>
      <c r="DN323" s="22"/>
      <c r="DO323" s="22"/>
      <c r="DP323" s="22"/>
    </row>
    <row r="324" spans="2:120">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c r="CQ324" s="22"/>
      <c r="CR324" s="22"/>
      <c r="CS324" s="22"/>
      <c r="CT324" s="22"/>
      <c r="CU324" s="22"/>
      <c r="CV324" s="22"/>
      <c r="CW324" s="22"/>
      <c r="CX324" s="22"/>
      <c r="CY324" s="22"/>
      <c r="CZ324" s="22"/>
      <c r="DA324" s="22"/>
      <c r="DB324" s="22"/>
      <c r="DC324" s="22"/>
      <c r="DD324" s="22"/>
      <c r="DE324" s="22"/>
      <c r="DF324" s="22"/>
      <c r="DG324" s="22"/>
      <c r="DH324" s="22"/>
      <c r="DI324" s="22"/>
      <c r="DJ324" s="22"/>
      <c r="DK324" s="22"/>
      <c r="DL324" s="22"/>
      <c r="DM324" s="22"/>
      <c r="DN324" s="22"/>
      <c r="DO324" s="22"/>
      <c r="DP324" s="22"/>
    </row>
    <row r="325" spans="2:120">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c r="CN325" s="22"/>
      <c r="CO325" s="22"/>
      <c r="CP325" s="22"/>
      <c r="CQ325" s="22"/>
      <c r="CR325" s="22"/>
      <c r="CS325" s="22"/>
      <c r="CT325" s="22"/>
      <c r="CU325" s="22"/>
      <c r="CV325" s="22"/>
      <c r="CW325" s="22"/>
      <c r="CX325" s="22"/>
      <c r="CY325" s="22"/>
      <c r="CZ325" s="22"/>
      <c r="DA325" s="22"/>
      <c r="DB325" s="22"/>
      <c r="DC325" s="22"/>
      <c r="DD325" s="22"/>
      <c r="DE325" s="22"/>
      <c r="DF325" s="22"/>
      <c r="DG325" s="22"/>
      <c r="DH325" s="22"/>
      <c r="DI325" s="22"/>
      <c r="DJ325" s="22"/>
      <c r="DK325" s="22"/>
      <c r="DL325" s="22"/>
      <c r="DM325" s="22"/>
      <c r="DN325" s="22"/>
      <c r="DO325" s="22"/>
      <c r="DP325" s="22"/>
    </row>
    <row r="326" spans="2:120">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c r="CN326" s="22"/>
      <c r="CO326" s="22"/>
      <c r="CP326" s="22"/>
      <c r="CQ326" s="22"/>
      <c r="CR326" s="22"/>
      <c r="CS326" s="22"/>
      <c r="CT326" s="22"/>
      <c r="CU326" s="22"/>
      <c r="CV326" s="22"/>
      <c r="CW326" s="22"/>
      <c r="CX326" s="22"/>
      <c r="CY326" s="22"/>
      <c r="CZ326" s="22"/>
      <c r="DA326" s="22"/>
      <c r="DB326" s="22"/>
      <c r="DC326" s="22"/>
      <c r="DD326" s="22"/>
      <c r="DE326" s="22"/>
      <c r="DF326" s="22"/>
      <c r="DG326" s="22"/>
      <c r="DH326" s="22"/>
      <c r="DI326" s="22"/>
      <c r="DJ326" s="22"/>
      <c r="DK326" s="22"/>
      <c r="DL326" s="22"/>
      <c r="DM326" s="22"/>
      <c r="DN326" s="22"/>
      <c r="DO326" s="22"/>
      <c r="DP326" s="22"/>
    </row>
    <row r="327" spans="2:120">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22"/>
      <c r="CM327" s="22"/>
      <c r="CN327" s="22"/>
      <c r="CO327" s="22"/>
      <c r="CP327" s="22"/>
      <c r="CQ327" s="22"/>
      <c r="CR327" s="22"/>
      <c r="CS327" s="22"/>
      <c r="CT327" s="22"/>
      <c r="CU327" s="22"/>
      <c r="CV327" s="22"/>
      <c r="CW327" s="22"/>
      <c r="CX327" s="22"/>
      <c r="CY327" s="22"/>
      <c r="CZ327" s="22"/>
      <c r="DA327" s="22"/>
      <c r="DB327" s="22"/>
      <c r="DC327" s="22"/>
      <c r="DD327" s="22"/>
      <c r="DE327" s="22"/>
      <c r="DF327" s="22"/>
      <c r="DG327" s="22"/>
      <c r="DH327" s="22"/>
      <c r="DI327" s="22"/>
      <c r="DJ327" s="22"/>
      <c r="DK327" s="22"/>
      <c r="DL327" s="22"/>
      <c r="DM327" s="22"/>
      <c r="DN327" s="22"/>
      <c r="DO327" s="22"/>
      <c r="DP327" s="22"/>
    </row>
    <row r="328" spans="2:120">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c r="CN328" s="22"/>
      <c r="CO328" s="22"/>
      <c r="CP328" s="22"/>
      <c r="CQ328" s="22"/>
      <c r="CR328" s="22"/>
      <c r="CS328" s="22"/>
      <c r="CT328" s="22"/>
      <c r="CU328" s="22"/>
      <c r="CV328" s="22"/>
      <c r="CW328" s="22"/>
      <c r="CX328" s="22"/>
      <c r="CY328" s="22"/>
      <c r="CZ328" s="22"/>
      <c r="DA328" s="22"/>
      <c r="DB328" s="22"/>
      <c r="DC328" s="22"/>
      <c r="DD328" s="22"/>
      <c r="DE328" s="22"/>
      <c r="DF328" s="22"/>
      <c r="DG328" s="22"/>
      <c r="DH328" s="22"/>
      <c r="DI328" s="22"/>
      <c r="DJ328" s="22"/>
      <c r="DK328" s="22"/>
      <c r="DL328" s="22"/>
      <c r="DM328" s="22"/>
      <c r="DN328" s="22"/>
      <c r="DO328" s="22"/>
      <c r="DP328" s="22"/>
    </row>
    <row r="329" spans="2:120">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c r="CN329" s="22"/>
      <c r="CO329" s="22"/>
      <c r="CP329" s="22"/>
      <c r="CQ329" s="22"/>
      <c r="CR329" s="22"/>
      <c r="CS329" s="22"/>
      <c r="CT329" s="22"/>
      <c r="CU329" s="22"/>
      <c r="CV329" s="22"/>
      <c r="CW329" s="22"/>
      <c r="CX329" s="22"/>
      <c r="CY329" s="22"/>
      <c r="CZ329" s="22"/>
      <c r="DA329" s="22"/>
      <c r="DB329" s="22"/>
      <c r="DC329" s="22"/>
      <c r="DD329" s="22"/>
      <c r="DE329" s="22"/>
      <c r="DF329" s="22"/>
      <c r="DG329" s="22"/>
      <c r="DH329" s="22"/>
      <c r="DI329" s="22"/>
      <c r="DJ329" s="22"/>
      <c r="DK329" s="22"/>
      <c r="DL329" s="22"/>
      <c r="DM329" s="22"/>
      <c r="DN329" s="22"/>
      <c r="DO329" s="22"/>
      <c r="DP329" s="22"/>
    </row>
    <row r="330" spans="2:120">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c r="CN330" s="22"/>
      <c r="CO330" s="22"/>
      <c r="CP330" s="22"/>
      <c r="CQ330" s="22"/>
      <c r="CR330" s="22"/>
      <c r="CS330" s="22"/>
      <c r="CT330" s="22"/>
      <c r="CU330" s="22"/>
      <c r="CV330" s="22"/>
      <c r="CW330" s="22"/>
      <c r="CX330" s="22"/>
      <c r="CY330" s="22"/>
      <c r="CZ330" s="22"/>
      <c r="DA330" s="22"/>
      <c r="DB330" s="22"/>
      <c r="DC330" s="22"/>
      <c r="DD330" s="22"/>
      <c r="DE330" s="22"/>
      <c r="DF330" s="22"/>
      <c r="DG330" s="22"/>
      <c r="DH330" s="22"/>
      <c r="DI330" s="22"/>
      <c r="DJ330" s="22"/>
      <c r="DK330" s="22"/>
      <c r="DL330" s="22"/>
      <c r="DM330" s="22"/>
      <c r="DN330" s="22"/>
      <c r="DO330" s="22"/>
      <c r="DP330" s="22"/>
    </row>
    <row r="331" spans="2:120">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c r="CN331" s="22"/>
      <c r="CO331" s="22"/>
      <c r="CP331" s="22"/>
      <c r="CQ331" s="22"/>
      <c r="CR331" s="22"/>
      <c r="CS331" s="22"/>
      <c r="CT331" s="22"/>
      <c r="CU331" s="22"/>
      <c r="CV331" s="22"/>
      <c r="CW331" s="22"/>
      <c r="CX331" s="22"/>
      <c r="CY331" s="22"/>
      <c r="CZ331" s="22"/>
      <c r="DA331" s="22"/>
      <c r="DB331" s="22"/>
      <c r="DC331" s="22"/>
      <c r="DD331" s="22"/>
      <c r="DE331" s="22"/>
      <c r="DF331" s="22"/>
      <c r="DG331" s="22"/>
      <c r="DH331" s="22"/>
      <c r="DI331" s="22"/>
      <c r="DJ331" s="22"/>
      <c r="DK331" s="22"/>
      <c r="DL331" s="22"/>
      <c r="DM331" s="22"/>
      <c r="DN331" s="22"/>
      <c r="DO331" s="22"/>
      <c r="DP331" s="22"/>
    </row>
    <row r="332" spans="2:120">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c r="CN332" s="22"/>
      <c r="CO332" s="22"/>
      <c r="CP332" s="22"/>
      <c r="CQ332" s="22"/>
      <c r="CR332" s="22"/>
      <c r="CS332" s="22"/>
      <c r="CT332" s="22"/>
      <c r="CU332" s="22"/>
      <c r="CV332" s="22"/>
      <c r="CW332" s="22"/>
      <c r="CX332" s="22"/>
      <c r="CY332" s="22"/>
      <c r="CZ332" s="22"/>
      <c r="DA332" s="22"/>
      <c r="DB332" s="22"/>
      <c r="DC332" s="22"/>
      <c r="DD332" s="22"/>
      <c r="DE332" s="22"/>
      <c r="DF332" s="22"/>
      <c r="DG332" s="22"/>
      <c r="DH332" s="22"/>
      <c r="DI332" s="22"/>
      <c r="DJ332" s="22"/>
      <c r="DK332" s="22"/>
      <c r="DL332" s="22"/>
      <c r="DM332" s="22"/>
      <c r="DN332" s="22"/>
      <c r="DO332" s="22"/>
      <c r="DP332" s="22"/>
    </row>
    <row r="333" spans="2:120">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c r="CN333" s="22"/>
      <c r="CO333" s="22"/>
      <c r="CP333" s="22"/>
      <c r="CQ333" s="22"/>
      <c r="CR333" s="22"/>
      <c r="CS333" s="22"/>
      <c r="CT333" s="22"/>
      <c r="CU333" s="22"/>
      <c r="CV333" s="22"/>
      <c r="CW333" s="22"/>
      <c r="CX333" s="22"/>
      <c r="CY333" s="22"/>
      <c r="CZ333" s="22"/>
      <c r="DA333" s="22"/>
      <c r="DB333" s="22"/>
      <c r="DC333" s="22"/>
      <c r="DD333" s="22"/>
      <c r="DE333" s="22"/>
      <c r="DF333" s="22"/>
      <c r="DG333" s="22"/>
      <c r="DH333" s="22"/>
      <c r="DI333" s="22"/>
      <c r="DJ333" s="22"/>
      <c r="DK333" s="22"/>
      <c r="DL333" s="22"/>
      <c r="DM333" s="22"/>
      <c r="DN333" s="22"/>
      <c r="DO333" s="22"/>
      <c r="DP333" s="22"/>
    </row>
    <row r="334" spans="2:120">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c r="CN334" s="22"/>
      <c r="CO334" s="22"/>
      <c r="CP334" s="22"/>
      <c r="CQ334" s="22"/>
      <c r="CR334" s="22"/>
      <c r="CS334" s="22"/>
      <c r="CT334" s="22"/>
      <c r="CU334" s="22"/>
      <c r="CV334" s="22"/>
      <c r="CW334" s="22"/>
      <c r="CX334" s="22"/>
      <c r="CY334" s="22"/>
      <c r="CZ334" s="22"/>
      <c r="DA334" s="22"/>
      <c r="DB334" s="22"/>
      <c r="DC334" s="22"/>
      <c r="DD334" s="22"/>
      <c r="DE334" s="22"/>
      <c r="DF334" s="22"/>
      <c r="DG334" s="22"/>
      <c r="DH334" s="22"/>
      <c r="DI334" s="22"/>
      <c r="DJ334" s="22"/>
      <c r="DK334" s="22"/>
      <c r="DL334" s="22"/>
      <c r="DM334" s="22"/>
      <c r="DN334" s="22"/>
      <c r="DO334" s="22"/>
      <c r="DP334" s="22"/>
    </row>
    <row r="335" spans="2:120">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22"/>
      <c r="CM335" s="22"/>
      <c r="CN335" s="22"/>
      <c r="CO335" s="22"/>
      <c r="CP335" s="22"/>
      <c r="CQ335" s="22"/>
      <c r="CR335" s="22"/>
      <c r="CS335" s="22"/>
      <c r="CT335" s="22"/>
      <c r="CU335" s="22"/>
      <c r="CV335" s="22"/>
      <c r="CW335" s="22"/>
      <c r="CX335" s="22"/>
      <c r="CY335" s="22"/>
      <c r="CZ335" s="22"/>
      <c r="DA335" s="22"/>
      <c r="DB335" s="22"/>
      <c r="DC335" s="22"/>
      <c r="DD335" s="22"/>
      <c r="DE335" s="22"/>
      <c r="DF335" s="22"/>
      <c r="DG335" s="22"/>
      <c r="DH335" s="22"/>
      <c r="DI335" s="22"/>
      <c r="DJ335" s="22"/>
      <c r="DK335" s="22"/>
      <c r="DL335" s="22"/>
      <c r="DM335" s="22"/>
      <c r="DN335" s="22"/>
      <c r="DO335" s="22"/>
      <c r="DP335" s="22"/>
    </row>
    <row r="336" spans="2:120">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22"/>
      <c r="CM336" s="22"/>
      <c r="CN336" s="22"/>
      <c r="CO336" s="22"/>
      <c r="CP336" s="22"/>
      <c r="CQ336" s="22"/>
      <c r="CR336" s="22"/>
      <c r="CS336" s="22"/>
      <c r="CT336" s="22"/>
      <c r="CU336" s="22"/>
      <c r="CV336" s="22"/>
      <c r="CW336" s="22"/>
      <c r="CX336" s="22"/>
      <c r="CY336" s="22"/>
      <c r="CZ336" s="22"/>
      <c r="DA336" s="22"/>
      <c r="DB336" s="22"/>
      <c r="DC336" s="22"/>
      <c r="DD336" s="22"/>
      <c r="DE336" s="22"/>
      <c r="DF336" s="22"/>
      <c r="DG336" s="22"/>
      <c r="DH336" s="22"/>
      <c r="DI336" s="22"/>
      <c r="DJ336" s="22"/>
      <c r="DK336" s="22"/>
      <c r="DL336" s="22"/>
      <c r="DM336" s="22"/>
      <c r="DN336" s="22"/>
      <c r="DO336" s="22"/>
      <c r="DP336" s="22"/>
    </row>
    <row r="337" spans="2:120">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22"/>
      <c r="CM337" s="22"/>
      <c r="CN337" s="22"/>
      <c r="CO337" s="22"/>
      <c r="CP337" s="22"/>
      <c r="CQ337" s="22"/>
      <c r="CR337" s="22"/>
      <c r="CS337" s="22"/>
      <c r="CT337" s="22"/>
      <c r="CU337" s="22"/>
      <c r="CV337" s="22"/>
      <c r="CW337" s="22"/>
      <c r="CX337" s="22"/>
      <c r="CY337" s="22"/>
      <c r="CZ337" s="22"/>
      <c r="DA337" s="22"/>
      <c r="DB337" s="22"/>
      <c r="DC337" s="22"/>
      <c r="DD337" s="22"/>
      <c r="DE337" s="22"/>
      <c r="DF337" s="22"/>
      <c r="DG337" s="22"/>
      <c r="DH337" s="22"/>
      <c r="DI337" s="22"/>
      <c r="DJ337" s="22"/>
      <c r="DK337" s="22"/>
      <c r="DL337" s="22"/>
      <c r="DM337" s="22"/>
      <c r="DN337" s="22"/>
      <c r="DO337" s="22"/>
      <c r="DP337" s="22"/>
    </row>
    <row r="338" spans="2:120">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c r="CN338" s="22"/>
      <c r="CO338" s="22"/>
      <c r="CP338" s="22"/>
      <c r="CQ338" s="22"/>
      <c r="CR338" s="22"/>
      <c r="CS338" s="22"/>
      <c r="CT338" s="22"/>
      <c r="CU338" s="22"/>
      <c r="CV338" s="22"/>
      <c r="CW338" s="22"/>
      <c r="CX338" s="22"/>
      <c r="CY338" s="22"/>
      <c r="CZ338" s="22"/>
      <c r="DA338" s="22"/>
      <c r="DB338" s="22"/>
      <c r="DC338" s="22"/>
      <c r="DD338" s="22"/>
      <c r="DE338" s="22"/>
      <c r="DF338" s="22"/>
      <c r="DG338" s="22"/>
      <c r="DH338" s="22"/>
      <c r="DI338" s="22"/>
      <c r="DJ338" s="22"/>
      <c r="DK338" s="22"/>
      <c r="DL338" s="22"/>
      <c r="DM338" s="22"/>
      <c r="DN338" s="22"/>
      <c r="DO338" s="22"/>
      <c r="DP338" s="22"/>
    </row>
    <row r="339" spans="2:120">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22"/>
      <c r="CM339" s="22"/>
      <c r="CN339" s="22"/>
      <c r="CO339" s="22"/>
      <c r="CP339" s="22"/>
      <c r="CQ339" s="22"/>
      <c r="CR339" s="22"/>
      <c r="CS339" s="22"/>
      <c r="CT339" s="22"/>
      <c r="CU339" s="22"/>
      <c r="CV339" s="22"/>
      <c r="CW339" s="22"/>
      <c r="CX339" s="22"/>
      <c r="CY339" s="22"/>
      <c r="CZ339" s="22"/>
      <c r="DA339" s="22"/>
      <c r="DB339" s="22"/>
      <c r="DC339" s="22"/>
      <c r="DD339" s="22"/>
      <c r="DE339" s="22"/>
      <c r="DF339" s="22"/>
      <c r="DG339" s="22"/>
      <c r="DH339" s="22"/>
      <c r="DI339" s="22"/>
      <c r="DJ339" s="22"/>
      <c r="DK339" s="22"/>
      <c r="DL339" s="22"/>
      <c r="DM339" s="22"/>
      <c r="DN339" s="22"/>
      <c r="DO339" s="22"/>
      <c r="DP339" s="22"/>
    </row>
    <row r="340" spans="2:120">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22"/>
      <c r="CM340" s="22"/>
      <c r="CN340" s="22"/>
      <c r="CO340" s="22"/>
      <c r="CP340" s="22"/>
      <c r="CQ340" s="22"/>
      <c r="CR340" s="22"/>
      <c r="CS340" s="22"/>
      <c r="CT340" s="22"/>
      <c r="CU340" s="22"/>
      <c r="CV340" s="22"/>
      <c r="CW340" s="22"/>
      <c r="CX340" s="22"/>
      <c r="CY340" s="22"/>
      <c r="CZ340" s="22"/>
      <c r="DA340" s="22"/>
      <c r="DB340" s="22"/>
      <c r="DC340" s="22"/>
      <c r="DD340" s="22"/>
      <c r="DE340" s="22"/>
      <c r="DF340" s="22"/>
      <c r="DG340" s="22"/>
      <c r="DH340" s="22"/>
      <c r="DI340" s="22"/>
      <c r="DJ340" s="22"/>
      <c r="DK340" s="22"/>
      <c r="DL340" s="22"/>
      <c r="DM340" s="22"/>
      <c r="DN340" s="22"/>
      <c r="DO340" s="22"/>
      <c r="DP340" s="22"/>
    </row>
    <row r="341" spans="2:120">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22"/>
      <c r="CM341" s="22"/>
      <c r="CN341" s="22"/>
      <c r="CO341" s="22"/>
      <c r="CP341" s="22"/>
      <c r="CQ341" s="22"/>
      <c r="CR341" s="22"/>
      <c r="CS341" s="22"/>
      <c r="CT341" s="22"/>
      <c r="CU341" s="22"/>
      <c r="CV341" s="22"/>
      <c r="CW341" s="22"/>
      <c r="CX341" s="22"/>
      <c r="CY341" s="22"/>
      <c r="CZ341" s="22"/>
      <c r="DA341" s="22"/>
      <c r="DB341" s="22"/>
      <c r="DC341" s="22"/>
      <c r="DD341" s="22"/>
      <c r="DE341" s="22"/>
      <c r="DF341" s="22"/>
      <c r="DG341" s="22"/>
      <c r="DH341" s="22"/>
      <c r="DI341" s="22"/>
      <c r="DJ341" s="22"/>
      <c r="DK341" s="22"/>
      <c r="DL341" s="22"/>
      <c r="DM341" s="22"/>
      <c r="DN341" s="22"/>
      <c r="DO341" s="22"/>
      <c r="DP341" s="22"/>
    </row>
    <row r="342" spans="2:120">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c r="CN342" s="22"/>
      <c r="CO342" s="22"/>
      <c r="CP342" s="22"/>
      <c r="CQ342" s="22"/>
      <c r="CR342" s="22"/>
      <c r="CS342" s="22"/>
      <c r="CT342" s="22"/>
      <c r="CU342" s="22"/>
      <c r="CV342" s="22"/>
      <c r="CW342" s="22"/>
      <c r="CX342" s="22"/>
      <c r="CY342" s="22"/>
      <c r="CZ342" s="22"/>
      <c r="DA342" s="22"/>
      <c r="DB342" s="22"/>
      <c r="DC342" s="22"/>
      <c r="DD342" s="22"/>
      <c r="DE342" s="22"/>
      <c r="DF342" s="22"/>
      <c r="DG342" s="22"/>
      <c r="DH342" s="22"/>
      <c r="DI342" s="22"/>
      <c r="DJ342" s="22"/>
      <c r="DK342" s="22"/>
      <c r="DL342" s="22"/>
      <c r="DM342" s="22"/>
      <c r="DN342" s="22"/>
      <c r="DO342" s="22"/>
      <c r="DP342" s="22"/>
    </row>
    <row r="343" spans="2:120">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22"/>
      <c r="CM343" s="22"/>
      <c r="CN343" s="22"/>
      <c r="CO343" s="22"/>
      <c r="CP343" s="22"/>
      <c r="CQ343" s="22"/>
      <c r="CR343" s="22"/>
      <c r="CS343" s="22"/>
      <c r="CT343" s="22"/>
      <c r="CU343" s="22"/>
      <c r="CV343" s="22"/>
      <c r="CW343" s="22"/>
      <c r="CX343" s="22"/>
      <c r="CY343" s="22"/>
      <c r="CZ343" s="22"/>
      <c r="DA343" s="22"/>
      <c r="DB343" s="22"/>
      <c r="DC343" s="22"/>
      <c r="DD343" s="22"/>
      <c r="DE343" s="22"/>
      <c r="DF343" s="22"/>
      <c r="DG343" s="22"/>
      <c r="DH343" s="22"/>
      <c r="DI343" s="22"/>
      <c r="DJ343" s="22"/>
      <c r="DK343" s="22"/>
      <c r="DL343" s="22"/>
      <c r="DM343" s="22"/>
      <c r="DN343" s="22"/>
      <c r="DO343" s="22"/>
      <c r="DP343" s="22"/>
    </row>
    <row r="344" spans="2:120">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22"/>
      <c r="CM344" s="22"/>
      <c r="CN344" s="22"/>
      <c r="CO344" s="22"/>
      <c r="CP344" s="22"/>
      <c r="CQ344" s="22"/>
      <c r="CR344" s="22"/>
      <c r="CS344" s="22"/>
      <c r="CT344" s="22"/>
      <c r="CU344" s="22"/>
      <c r="CV344" s="22"/>
      <c r="CW344" s="22"/>
      <c r="CX344" s="22"/>
      <c r="CY344" s="22"/>
      <c r="CZ344" s="22"/>
      <c r="DA344" s="22"/>
      <c r="DB344" s="22"/>
      <c r="DC344" s="22"/>
      <c r="DD344" s="22"/>
      <c r="DE344" s="22"/>
      <c r="DF344" s="22"/>
      <c r="DG344" s="22"/>
      <c r="DH344" s="22"/>
      <c r="DI344" s="22"/>
      <c r="DJ344" s="22"/>
      <c r="DK344" s="22"/>
      <c r="DL344" s="22"/>
      <c r="DM344" s="22"/>
      <c r="DN344" s="22"/>
      <c r="DO344" s="22"/>
      <c r="DP344" s="22"/>
    </row>
    <row r="345" spans="2:120">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22"/>
      <c r="CM345" s="22"/>
      <c r="CN345" s="22"/>
      <c r="CO345" s="22"/>
      <c r="CP345" s="22"/>
      <c r="CQ345" s="22"/>
      <c r="CR345" s="22"/>
      <c r="CS345" s="22"/>
      <c r="CT345" s="22"/>
      <c r="CU345" s="22"/>
      <c r="CV345" s="22"/>
      <c r="CW345" s="22"/>
      <c r="CX345" s="22"/>
      <c r="CY345" s="22"/>
      <c r="CZ345" s="22"/>
      <c r="DA345" s="22"/>
      <c r="DB345" s="22"/>
      <c r="DC345" s="22"/>
      <c r="DD345" s="22"/>
      <c r="DE345" s="22"/>
      <c r="DF345" s="22"/>
      <c r="DG345" s="22"/>
      <c r="DH345" s="22"/>
      <c r="DI345" s="22"/>
      <c r="DJ345" s="22"/>
      <c r="DK345" s="22"/>
      <c r="DL345" s="22"/>
      <c r="DM345" s="22"/>
      <c r="DN345" s="22"/>
      <c r="DO345" s="22"/>
      <c r="DP345" s="22"/>
    </row>
    <row r="346" spans="2:120">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c r="CN346" s="22"/>
      <c r="CO346" s="22"/>
      <c r="CP346" s="22"/>
      <c r="CQ346" s="22"/>
      <c r="CR346" s="22"/>
      <c r="CS346" s="22"/>
      <c r="CT346" s="22"/>
      <c r="CU346" s="22"/>
      <c r="CV346" s="22"/>
      <c r="CW346" s="22"/>
      <c r="CX346" s="22"/>
      <c r="CY346" s="22"/>
      <c r="CZ346" s="22"/>
      <c r="DA346" s="22"/>
      <c r="DB346" s="22"/>
      <c r="DC346" s="22"/>
      <c r="DD346" s="22"/>
      <c r="DE346" s="22"/>
      <c r="DF346" s="22"/>
      <c r="DG346" s="22"/>
      <c r="DH346" s="22"/>
      <c r="DI346" s="22"/>
      <c r="DJ346" s="22"/>
      <c r="DK346" s="22"/>
      <c r="DL346" s="22"/>
      <c r="DM346" s="22"/>
      <c r="DN346" s="22"/>
      <c r="DO346" s="22"/>
      <c r="DP346" s="22"/>
    </row>
    <row r="347" spans="2:120">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2"/>
      <c r="CP347" s="22"/>
      <c r="CQ347" s="22"/>
      <c r="CR347" s="22"/>
      <c r="CS347" s="22"/>
      <c r="CT347" s="22"/>
      <c r="CU347" s="22"/>
      <c r="CV347" s="22"/>
      <c r="CW347" s="22"/>
      <c r="CX347" s="22"/>
      <c r="CY347" s="22"/>
      <c r="CZ347" s="22"/>
      <c r="DA347" s="22"/>
      <c r="DB347" s="22"/>
      <c r="DC347" s="22"/>
      <c r="DD347" s="22"/>
      <c r="DE347" s="22"/>
      <c r="DF347" s="22"/>
      <c r="DG347" s="22"/>
      <c r="DH347" s="22"/>
      <c r="DI347" s="22"/>
      <c r="DJ347" s="22"/>
      <c r="DK347" s="22"/>
      <c r="DL347" s="22"/>
      <c r="DM347" s="22"/>
      <c r="DN347" s="22"/>
      <c r="DO347" s="22"/>
      <c r="DP347" s="22"/>
    </row>
    <row r="348" spans="2:120">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22"/>
      <c r="CM348" s="22"/>
      <c r="CN348" s="22"/>
      <c r="CO348" s="22"/>
      <c r="CP348" s="22"/>
      <c r="CQ348" s="22"/>
      <c r="CR348" s="22"/>
      <c r="CS348" s="22"/>
      <c r="CT348" s="22"/>
      <c r="CU348" s="22"/>
      <c r="CV348" s="22"/>
      <c r="CW348" s="22"/>
      <c r="CX348" s="22"/>
      <c r="CY348" s="22"/>
      <c r="CZ348" s="22"/>
      <c r="DA348" s="22"/>
      <c r="DB348" s="22"/>
      <c r="DC348" s="22"/>
      <c r="DD348" s="22"/>
      <c r="DE348" s="22"/>
      <c r="DF348" s="22"/>
      <c r="DG348" s="22"/>
      <c r="DH348" s="22"/>
      <c r="DI348" s="22"/>
      <c r="DJ348" s="22"/>
      <c r="DK348" s="22"/>
      <c r="DL348" s="22"/>
      <c r="DM348" s="22"/>
      <c r="DN348" s="22"/>
      <c r="DO348" s="22"/>
      <c r="DP348" s="22"/>
    </row>
    <row r="349" spans="2:120">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22"/>
      <c r="CM349" s="22"/>
      <c r="CN349" s="22"/>
      <c r="CO349" s="22"/>
      <c r="CP349" s="22"/>
      <c r="CQ349" s="22"/>
      <c r="CR349" s="22"/>
      <c r="CS349" s="22"/>
      <c r="CT349" s="22"/>
      <c r="CU349" s="22"/>
      <c r="CV349" s="22"/>
      <c r="CW349" s="22"/>
      <c r="CX349" s="22"/>
      <c r="CY349" s="22"/>
      <c r="CZ349" s="22"/>
      <c r="DA349" s="22"/>
      <c r="DB349" s="22"/>
      <c r="DC349" s="22"/>
      <c r="DD349" s="22"/>
      <c r="DE349" s="22"/>
      <c r="DF349" s="22"/>
      <c r="DG349" s="22"/>
      <c r="DH349" s="22"/>
      <c r="DI349" s="22"/>
      <c r="DJ349" s="22"/>
      <c r="DK349" s="22"/>
      <c r="DL349" s="22"/>
      <c r="DM349" s="22"/>
      <c r="DN349" s="22"/>
      <c r="DO349" s="22"/>
      <c r="DP349" s="22"/>
    </row>
    <row r="350" spans="2:120">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c r="CN350" s="22"/>
      <c r="CO350" s="22"/>
      <c r="CP350" s="22"/>
      <c r="CQ350" s="22"/>
      <c r="CR350" s="22"/>
      <c r="CS350" s="22"/>
      <c r="CT350" s="22"/>
      <c r="CU350" s="22"/>
      <c r="CV350" s="22"/>
      <c r="CW350" s="22"/>
      <c r="CX350" s="22"/>
      <c r="CY350" s="22"/>
      <c r="CZ350" s="22"/>
      <c r="DA350" s="22"/>
      <c r="DB350" s="22"/>
      <c r="DC350" s="22"/>
      <c r="DD350" s="22"/>
      <c r="DE350" s="22"/>
      <c r="DF350" s="22"/>
      <c r="DG350" s="22"/>
      <c r="DH350" s="22"/>
      <c r="DI350" s="22"/>
      <c r="DJ350" s="22"/>
      <c r="DK350" s="22"/>
      <c r="DL350" s="22"/>
      <c r="DM350" s="22"/>
      <c r="DN350" s="22"/>
      <c r="DO350" s="22"/>
      <c r="DP350" s="22"/>
    </row>
    <row r="351" spans="2:120">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c r="CQ351" s="22"/>
      <c r="CR351" s="22"/>
      <c r="CS351" s="22"/>
      <c r="CT351" s="22"/>
      <c r="CU351" s="22"/>
      <c r="CV351" s="22"/>
      <c r="CW351" s="22"/>
      <c r="CX351" s="22"/>
      <c r="CY351" s="22"/>
      <c r="CZ351" s="22"/>
      <c r="DA351" s="22"/>
      <c r="DB351" s="22"/>
      <c r="DC351" s="22"/>
      <c r="DD351" s="22"/>
      <c r="DE351" s="22"/>
      <c r="DF351" s="22"/>
      <c r="DG351" s="22"/>
      <c r="DH351" s="22"/>
      <c r="DI351" s="22"/>
      <c r="DJ351" s="22"/>
      <c r="DK351" s="22"/>
      <c r="DL351" s="22"/>
      <c r="DM351" s="22"/>
      <c r="DN351" s="22"/>
      <c r="DO351" s="22"/>
      <c r="DP351" s="22"/>
    </row>
    <row r="352" spans="2:120">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c r="CW352" s="22"/>
      <c r="CX352" s="22"/>
      <c r="CY352" s="22"/>
      <c r="CZ352" s="22"/>
      <c r="DA352" s="22"/>
      <c r="DB352" s="22"/>
      <c r="DC352" s="22"/>
      <c r="DD352" s="22"/>
      <c r="DE352" s="22"/>
      <c r="DF352" s="22"/>
      <c r="DG352" s="22"/>
      <c r="DH352" s="22"/>
      <c r="DI352" s="22"/>
      <c r="DJ352" s="22"/>
      <c r="DK352" s="22"/>
      <c r="DL352" s="22"/>
      <c r="DM352" s="22"/>
      <c r="DN352" s="22"/>
      <c r="DO352" s="22"/>
      <c r="DP352" s="22"/>
    </row>
    <row r="353" spans="2:120">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c r="CW353" s="22"/>
      <c r="CX353" s="22"/>
      <c r="CY353" s="22"/>
      <c r="CZ353" s="22"/>
      <c r="DA353" s="22"/>
      <c r="DB353" s="22"/>
      <c r="DC353" s="22"/>
      <c r="DD353" s="22"/>
      <c r="DE353" s="22"/>
      <c r="DF353" s="22"/>
      <c r="DG353" s="22"/>
      <c r="DH353" s="22"/>
      <c r="DI353" s="22"/>
      <c r="DJ353" s="22"/>
      <c r="DK353" s="22"/>
      <c r="DL353" s="22"/>
      <c r="DM353" s="22"/>
      <c r="DN353" s="22"/>
      <c r="DO353" s="22"/>
      <c r="DP353" s="22"/>
    </row>
    <row r="354" spans="2:120">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22"/>
      <c r="CM354" s="22"/>
      <c r="CN354" s="22"/>
      <c r="CO354" s="22"/>
      <c r="CP354" s="22"/>
      <c r="CQ354" s="22"/>
      <c r="CR354" s="22"/>
      <c r="CS354" s="22"/>
      <c r="CT354" s="22"/>
      <c r="CU354" s="22"/>
      <c r="CV354" s="22"/>
      <c r="CW354" s="22"/>
      <c r="CX354" s="22"/>
      <c r="CY354" s="22"/>
      <c r="CZ354" s="22"/>
      <c r="DA354" s="22"/>
      <c r="DB354" s="22"/>
      <c r="DC354" s="22"/>
      <c r="DD354" s="22"/>
      <c r="DE354" s="22"/>
      <c r="DF354" s="22"/>
      <c r="DG354" s="22"/>
      <c r="DH354" s="22"/>
      <c r="DI354" s="22"/>
      <c r="DJ354" s="22"/>
      <c r="DK354" s="22"/>
      <c r="DL354" s="22"/>
      <c r="DM354" s="22"/>
      <c r="DN354" s="22"/>
      <c r="DO354" s="22"/>
      <c r="DP354" s="22"/>
    </row>
    <row r="355" spans="2:120">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22"/>
      <c r="CM355" s="22"/>
      <c r="CN355" s="22"/>
      <c r="CO355" s="22"/>
      <c r="CP355" s="22"/>
      <c r="CQ355" s="22"/>
      <c r="CR355" s="22"/>
      <c r="CS355" s="22"/>
      <c r="CT355" s="22"/>
      <c r="CU355" s="22"/>
      <c r="CV355" s="22"/>
      <c r="CW355" s="22"/>
      <c r="CX355" s="22"/>
      <c r="CY355" s="22"/>
      <c r="CZ355" s="22"/>
      <c r="DA355" s="22"/>
      <c r="DB355" s="22"/>
      <c r="DC355" s="22"/>
      <c r="DD355" s="22"/>
      <c r="DE355" s="22"/>
      <c r="DF355" s="22"/>
      <c r="DG355" s="22"/>
      <c r="DH355" s="22"/>
      <c r="DI355" s="22"/>
      <c r="DJ355" s="22"/>
      <c r="DK355" s="22"/>
      <c r="DL355" s="22"/>
      <c r="DM355" s="22"/>
      <c r="DN355" s="22"/>
      <c r="DO355" s="22"/>
      <c r="DP355" s="22"/>
    </row>
    <row r="356" spans="2:120">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c r="CN356" s="22"/>
      <c r="CO356" s="22"/>
      <c r="CP356" s="22"/>
      <c r="CQ356" s="22"/>
      <c r="CR356" s="22"/>
      <c r="CS356" s="22"/>
      <c r="CT356" s="22"/>
      <c r="CU356" s="22"/>
      <c r="CV356" s="22"/>
      <c r="CW356" s="22"/>
      <c r="CX356" s="22"/>
      <c r="CY356" s="22"/>
      <c r="CZ356" s="22"/>
      <c r="DA356" s="22"/>
      <c r="DB356" s="22"/>
      <c r="DC356" s="22"/>
      <c r="DD356" s="22"/>
      <c r="DE356" s="22"/>
      <c r="DF356" s="22"/>
      <c r="DG356" s="22"/>
      <c r="DH356" s="22"/>
      <c r="DI356" s="22"/>
      <c r="DJ356" s="22"/>
      <c r="DK356" s="22"/>
      <c r="DL356" s="22"/>
      <c r="DM356" s="22"/>
      <c r="DN356" s="22"/>
      <c r="DO356" s="22"/>
      <c r="DP356" s="22"/>
    </row>
    <row r="357" spans="2:120">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c r="CN357" s="22"/>
      <c r="CO357" s="22"/>
      <c r="CP357" s="22"/>
      <c r="CQ357" s="22"/>
      <c r="CR357" s="22"/>
      <c r="CS357" s="22"/>
      <c r="CT357" s="22"/>
      <c r="CU357" s="22"/>
      <c r="CV357" s="22"/>
      <c r="CW357" s="22"/>
      <c r="CX357" s="22"/>
      <c r="CY357" s="22"/>
      <c r="CZ357" s="22"/>
      <c r="DA357" s="22"/>
      <c r="DB357" s="22"/>
      <c r="DC357" s="22"/>
      <c r="DD357" s="22"/>
      <c r="DE357" s="22"/>
      <c r="DF357" s="22"/>
      <c r="DG357" s="22"/>
      <c r="DH357" s="22"/>
      <c r="DI357" s="22"/>
      <c r="DJ357" s="22"/>
      <c r="DK357" s="22"/>
      <c r="DL357" s="22"/>
      <c r="DM357" s="22"/>
      <c r="DN357" s="22"/>
      <c r="DO357" s="22"/>
      <c r="DP357" s="22"/>
    </row>
    <row r="358" spans="2:120">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c r="CN358" s="22"/>
      <c r="CO358" s="22"/>
      <c r="CP358" s="22"/>
      <c r="CQ358" s="22"/>
      <c r="CR358" s="22"/>
      <c r="CS358" s="22"/>
      <c r="CT358" s="22"/>
      <c r="CU358" s="22"/>
      <c r="CV358" s="22"/>
      <c r="CW358" s="22"/>
      <c r="CX358" s="22"/>
      <c r="CY358" s="22"/>
      <c r="CZ358" s="22"/>
      <c r="DA358" s="22"/>
      <c r="DB358" s="22"/>
      <c r="DC358" s="22"/>
      <c r="DD358" s="22"/>
      <c r="DE358" s="22"/>
      <c r="DF358" s="22"/>
      <c r="DG358" s="22"/>
      <c r="DH358" s="22"/>
      <c r="DI358" s="22"/>
      <c r="DJ358" s="22"/>
      <c r="DK358" s="22"/>
      <c r="DL358" s="22"/>
      <c r="DM358" s="22"/>
      <c r="DN358" s="22"/>
      <c r="DO358" s="22"/>
      <c r="DP358" s="22"/>
    </row>
    <row r="359" spans="2:120">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c r="CN359" s="22"/>
      <c r="CO359" s="22"/>
      <c r="CP359" s="22"/>
      <c r="CQ359" s="22"/>
      <c r="CR359" s="22"/>
      <c r="CS359" s="22"/>
      <c r="CT359" s="22"/>
      <c r="CU359" s="22"/>
      <c r="CV359" s="22"/>
      <c r="CW359" s="22"/>
      <c r="CX359" s="22"/>
      <c r="CY359" s="22"/>
      <c r="CZ359" s="22"/>
      <c r="DA359" s="22"/>
      <c r="DB359" s="22"/>
      <c r="DC359" s="22"/>
      <c r="DD359" s="22"/>
      <c r="DE359" s="22"/>
      <c r="DF359" s="22"/>
      <c r="DG359" s="22"/>
      <c r="DH359" s="22"/>
      <c r="DI359" s="22"/>
      <c r="DJ359" s="22"/>
      <c r="DK359" s="22"/>
      <c r="DL359" s="22"/>
      <c r="DM359" s="22"/>
      <c r="DN359" s="22"/>
      <c r="DO359" s="22"/>
      <c r="DP359" s="22"/>
    </row>
    <row r="360" spans="2:120">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c r="CN360" s="22"/>
      <c r="CO360" s="22"/>
      <c r="CP360" s="22"/>
      <c r="CQ360" s="22"/>
      <c r="CR360" s="22"/>
      <c r="CS360" s="22"/>
      <c r="CT360" s="22"/>
      <c r="CU360" s="22"/>
      <c r="CV360" s="22"/>
      <c r="CW360" s="22"/>
      <c r="CX360" s="22"/>
      <c r="CY360" s="22"/>
      <c r="CZ360" s="22"/>
      <c r="DA360" s="22"/>
      <c r="DB360" s="22"/>
      <c r="DC360" s="22"/>
      <c r="DD360" s="22"/>
      <c r="DE360" s="22"/>
      <c r="DF360" s="22"/>
      <c r="DG360" s="22"/>
      <c r="DH360" s="22"/>
      <c r="DI360" s="22"/>
      <c r="DJ360" s="22"/>
      <c r="DK360" s="22"/>
      <c r="DL360" s="22"/>
      <c r="DM360" s="22"/>
      <c r="DN360" s="22"/>
      <c r="DO360" s="22"/>
      <c r="DP360" s="22"/>
    </row>
    <row r="361" spans="2:120">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c r="CN361" s="22"/>
      <c r="CO361" s="22"/>
      <c r="CP361" s="22"/>
      <c r="CQ361" s="22"/>
      <c r="CR361" s="22"/>
      <c r="CS361" s="22"/>
      <c r="CT361" s="22"/>
      <c r="CU361" s="22"/>
      <c r="CV361" s="22"/>
      <c r="CW361" s="22"/>
      <c r="CX361" s="22"/>
      <c r="CY361" s="22"/>
      <c r="CZ361" s="22"/>
      <c r="DA361" s="22"/>
      <c r="DB361" s="22"/>
      <c r="DC361" s="22"/>
      <c r="DD361" s="22"/>
      <c r="DE361" s="22"/>
      <c r="DF361" s="22"/>
      <c r="DG361" s="22"/>
      <c r="DH361" s="22"/>
      <c r="DI361" s="22"/>
      <c r="DJ361" s="22"/>
      <c r="DK361" s="22"/>
      <c r="DL361" s="22"/>
      <c r="DM361" s="22"/>
      <c r="DN361" s="22"/>
      <c r="DO361" s="22"/>
      <c r="DP361" s="22"/>
    </row>
    <row r="362" spans="2:120">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22"/>
      <c r="CM362" s="22"/>
      <c r="CN362" s="22"/>
      <c r="CO362" s="22"/>
      <c r="CP362" s="22"/>
      <c r="CQ362" s="22"/>
      <c r="CR362" s="22"/>
      <c r="CS362" s="22"/>
      <c r="CT362" s="22"/>
      <c r="CU362" s="22"/>
      <c r="CV362" s="22"/>
      <c r="CW362" s="22"/>
      <c r="CX362" s="22"/>
      <c r="CY362" s="22"/>
      <c r="CZ362" s="22"/>
      <c r="DA362" s="22"/>
      <c r="DB362" s="22"/>
      <c r="DC362" s="22"/>
      <c r="DD362" s="22"/>
      <c r="DE362" s="22"/>
      <c r="DF362" s="22"/>
      <c r="DG362" s="22"/>
      <c r="DH362" s="22"/>
      <c r="DI362" s="22"/>
      <c r="DJ362" s="22"/>
      <c r="DK362" s="22"/>
      <c r="DL362" s="22"/>
      <c r="DM362" s="22"/>
      <c r="DN362" s="22"/>
      <c r="DO362" s="22"/>
      <c r="DP362" s="22"/>
    </row>
    <row r="363" spans="2:120">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22"/>
      <c r="CM363" s="22"/>
      <c r="CN363" s="22"/>
      <c r="CO363" s="22"/>
      <c r="CP363" s="22"/>
      <c r="CQ363" s="22"/>
      <c r="CR363" s="22"/>
      <c r="CS363" s="22"/>
      <c r="CT363" s="22"/>
      <c r="CU363" s="22"/>
      <c r="CV363" s="22"/>
      <c r="CW363" s="22"/>
      <c r="CX363" s="22"/>
      <c r="CY363" s="22"/>
      <c r="CZ363" s="22"/>
      <c r="DA363" s="22"/>
      <c r="DB363" s="22"/>
      <c r="DC363" s="22"/>
      <c r="DD363" s="22"/>
      <c r="DE363" s="22"/>
      <c r="DF363" s="22"/>
      <c r="DG363" s="22"/>
      <c r="DH363" s="22"/>
      <c r="DI363" s="22"/>
      <c r="DJ363" s="22"/>
      <c r="DK363" s="22"/>
      <c r="DL363" s="22"/>
      <c r="DM363" s="22"/>
      <c r="DN363" s="22"/>
      <c r="DO363" s="22"/>
      <c r="DP363" s="22"/>
    </row>
    <row r="364" spans="2:120">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22"/>
      <c r="CM364" s="22"/>
      <c r="CN364" s="22"/>
      <c r="CO364" s="22"/>
      <c r="CP364" s="22"/>
      <c r="CQ364" s="22"/>
      <c r="CR364" s="22"/>
      <c r="CS364" s="22"/>
      <c r="CT364" s="22"/>
      <c r="CU364" s="22"/>
      <c r="CV364" s="22"/>
      <c r="CW364" s="22"/>
      <c r="CX364" s="22"/>
      <c r="CY364" s="22"/>
      <c r="CZ364" s="22"/>
      <c r="DA364" s="22"/>
      <c r="DB364" s="22"/>
      <c r="DC364" s="22"/>
      <c r="DD364" s="22"/>
      <c r="DE364" s="22"/>
      <c r="DF364" s="22"/>
      <c r="DG364" s="22"/>
      <c r="DH364" s="22"/>
      <c r="DI364" s="22"/>
      <c r="DJ364" s="22"/>
      <c r="DK364" s="22"/>
      <c r="DL364" s="22"/>
      <c r="DM364" s="22"/>
      <c r="DN364" s="22"/>
      <c r="DO364" s="22"/>
      <c r="DP364" s="22"/>
    </row>
    <row r="365" spans="2:120">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c r="CN365" s="22"/>
      <c r="CO365" s="22"/>
      <c r="CP365" s="22"/>
      <c r="CQ365" s="22"/>
      <c r="CR365" s="22"/>
      <c r="CS365" s="22"/>
      <c r="CT365" s="22"/>
      <c r="CU365" s="22"/>
      <c r="CV365" s="22"/>
      <c r="CW365" s="22"/>
      <c r="CX365" s="22"/>
      <c r="CY365" s="22"/>
      <c r="CZ365" s="22"/>
      <c r="DA365" s="22"/>
      <c r="DB365" s="22"/>
      <c r="DC365" s="22"/>
      <c r="DD365" s="22"/>
      <c r="DE365" s="22"/>
      <c r="DF365" s="22"/>
      <c r="DG365" s="22"/>
      <c r="DH365" s="22"/>
      <c r="DI365" s="22"/>
      <c r="DJ365" s="22"/>
      <c r="DK365" s="22"/>
      <c r="DL365" s="22"/>
      <c r="DM365" s="22"/>
      <c r="DN365" s="22"/>
      <c r="DO365" s="22"/>
      <c r="DP365" s="22"/>
    </row>
    <row r="366" spans="2:120">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c r="CN366" s="22"/>
      <c r="CO366" s="22"/>
      <c r="CP366" s="22"/>
      <c r="CQ366" s="22"/>
      <c r="CR366" s="22"/>
      <c r="CS366" s="22"/>
      <c r="CT366" s="22"/>
      <c r="CU366" s="22"/>
      <c r="CV366" s="22"/>
      <c r="CW366" s="22"/>
      <c r="CX366" s="22"/>
      <c r="CY366" s="22"/>
      <c r="CZ366" s="22"/>
      <c r="DA366" s="22"/>
      <c r="DB366" s="22"/>
      <c r="DC366" s="22"/>
      <c r="DD366" s="22"/>
      <c r="DE366" s="22"/>
      <c r="DF366" s="22"/>
      <c r="DG366" s="22"/>
      <c r="DH366" s="22"/>
      <c r="DI366" s="22"/>
      <c r="DJ366" s="22"/>
      <c r="DK366" s="22"/>
      <c r="DL366" s="22"/>
      <c r="DM366" s="22"/>
      <c r="DN366" s="22"/>
      <c r="DO366" s="22"/>
      <c r="DP366" s="22"/>
    </row>
    <row r="367" spans="2:120">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22"/>
      <c r="CM367" s="22"/>
      <c r="CN367" s="22"/>
      <c r="CO367" s="22"/>
      <c r="CP367" s="22"/>
      <c r="CQ367" s="22"/>
      <c r="CR367" s="22"/>
      <c r="CS367" s="22"/>
      <c r="CT367" s="22"/>
      <c r="CU367" s="22"/>
      <c r="CV367" s="22"/>
      <c r="CW367" s="22"/>
      <c r="CX367" s="22"/>
      <c r="CY367" s="22"/>
      <c r="CZ367" s="22"/>
      <c r="DA367" s="22"/>
      <c r="DB367" s="22"/>
      <c r="DC367" s="22"/>
      <c r="DD367" s="22"/>
      <c r="DE367" s="22"/>
      <c r="DF367" s="22"/>
      <c r="DG367" s="22"/>
      <c r="DH367" s="22"/>
      <c r="DI367" s="22"/>
      <c r="DJ367" s="22"/>
      <c r="DK367" s="22"/>
      <c r="DL367" s="22"/>
      <c r="DM367" s="22"/>
      <c r="DN367" s="22"/>
      <c r="DO367" s="22"/>
      <c r="DP367" s="22"/>
    </row>
    <row r="368" spans="2:120">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c r="CN368" s="22"/>
      <c r="CO368" s="22"/>
      <c r="CP368" s="22"/>
      <c r="CQ368" s="22"/>
      <c r="CR368" s="22"/>
      <c r="CS368" s="22"/>
      <c r="CT368" s="22"/>
      <c r="CU368" s="22"/>
      <c r="CV368" s="22"/>
      <c r="CW368" s="22"/>
      <c r="CX368" s="22"/>
      <c r="CY368" s="22"/>
      <c r="CZ368" s="22"/>
      <c r="DA368" s="22"/>
      <c r="DB368" s="22"/>
      <c r="DC368" s="22"/>
      <c r="DD368" s="22"/>
      <c r="DE368" s="22"/>
      <c r="DF368" s="22"/>
      <c r="DG368" s="22"/>
      <c r="DH368" s="22"/>
      <c r="DI368" s="22"/>
      <c r="DJ368" s="22"/>
      <c r="DK368" s="22"/>
      <c r="DL368" s="22"/>
      <c r="DM368" s="22"/>
      <c r="DN368" s="22"/>
      <c r="DO368" s="22"/>
      <c r="DP368" s="22"/>
    </row>
    <row r="369" spans="2:120">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c r="CQ369" s="22"/>
      <c r="CR369" s="22"/>
      <c r="CS369" s="22"/>
      <c r="CT369" s="22"/>
      <c r="CU369" s="22"/>
      <c r="CV369" s="22"/>
      <c r="CW369" s="22"/>
      <c r="CX369" s="22"/>
      <c r="CY369" s="22"/>
      <c r="CZ369" s="22"/>
      <c r="DA369" s="22"/>
      <c r="DB369" s="22"/>
      <c r="DC369" s="22"/>
      <c r="DD369" s="22"/>
      <c r="DE369" s="22"/>
      <c r="DF369" s="22"/>
      <c r="DG369" s="22"/>
      <c r="DH369" s="22"/>
      <c r="DI369" s="22"/>
      <c r="DJ369" s="22"/>
      <c r="DK369" s="22"/>
      <c r="DL369" s="22"/>
      <c r="DM369" s="22"/>
      <c r="DN369" s="22"/>
      <c r="DO369" s="22"/>
      <c r="DP369" s="22"/>
    </row>
    <row r="370" spans="2:120">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22"/>
      <c r="CM370" s="22"/>
      <c r="CN370" s="22"/>
      <c r="CO370" s="22"/>
      <c r="CP370" s="22"/>
      <c r="CQ370" s="22"/>
      <c r="CR370" s="22"/>
      <c r="CS370" s="22"/>
      <c r="CT370" s="22"/>
      <c r="CU370" s="22"/>
      <c r="CV370" s="22"/>
      <c r="CW370" s="22"/>
      <c r="CX370" s="22"/>
      <c r="CY370" s="22"/>
      <c r="CZ370" s="22"/>
      <c r="DA370" s="22"/>
      <c r="DB370" s="22"/>
      <c r="DC370" s="22"/>
      <c r="DD370" s="22"/>
      <c r="DE370" s="22"/>
      <c r="DF370" s="22"/>
      <c r="DG370" s="22"/>
      <c r="DH370" s="22"/>
      <c r="DI370" s="22"/>
      <c r="DJ370" s="22"/>
      <c r="DK370" s="22"/>
      <c r="DL370" s="22"/>
      <c r="DM370" s="22"/>
      <c r="DN370" s="22"/>
      <c r="DO370" s="22"/>
      <c r="DP370" s="22"/>
    </row>
    <row r="371" spans="2:120">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22"/>
      <c r="CM371" s="22"/>
      <c r="CN371" s="22"/>
      <c r="CO371" s="22"/>
      <c r="CP371" s="22"/>
      <c r="CQ371" s="22"/>
      <c r="CR371" s="22"/>
      <c r="CS371" s="22"/>
      <c r="CT371" s="22"/>
      <c r="CU371" s="22"/>
      <c r="CV371" s="22"/>
      <c r="CW371" s="22"/>
      <c r="CX371" s="22"/>
      <c r="CY371" s="22"/>
      <c r="CZ371" s="22"/>
      <c r="DA371" s="22"/>
      <c r="DB371" s="22"/>
      <c r="DC371" s="22"/>
      <c r="DD371" s="22"/>
      <c r="DE371" s="22"/>
      <c r="DF371" s="22"/>
      <c r="DG371" s="22"/>
      <c r="DH371" s="22"/>
      <c r="DI371" s="22"/>
      <c r="DJ371" s="22"/>
      <c r="DK371" s="22"/>
      <c r="DL371" s="22"/>
      <c r="DM371" s="22"/>
      <c r="DN371" s="22"/>
      <c r="DO371" s="22"/>
      <c r="DP371" s="22"/>
    </row>
    <row r="372" spans="2:120">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22"/>
      <c r="CM372" s="22"/>
      <c r="CN372" s="22"/>
      <c r="CO372" s="22"/>
      <c r="CP372" s="22"/>
      <c r="CQ372" s="22"/>
      <c r="CR372" s="22"/>
      <c r="CS372" s="22"/>
      <c r="CT372" s="22"/>
      <c r="CU372" s="22"/>
      <c r="CV372" s="22"/>
      <c r="CW372" s="22"/>
      <c r="CX372" s="22"/>
      <c r="CY372" s="22"/>
      <c r="CZ372" s="22"/>
      <c r="DA372" s="22"/>
      <c r="DB372" s="22"/>
      <c r="DC372" s="22"/>
      <c r="DD372" s="22"/>
      <c r="DE372" s="22"/>
      <c r="DF372" s="22"/>
      <c r="DG372" s="22"/>
      <c r="DH372" s="22"/>
      <c r="DI372" s="22"/>
      <c r="DJ372" s="22"/>
      <c r="DK372" s="22"/>
      <c r="DL372" s="22"/>
      <c r="DM372" s="22"/>
      <c r="DN372" s="22"/>
      <c r="DO372" s="22"/>
      <c r="DP372" s="22"/>
    </row>
    <row r="373" spans="2:120">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22"/>
      <c r="CM373" s="22"/>
      <c r="CN373" s="22"/>
      <c r="CO373" s="22"/>
      <c r="CP373" s="22"/>
      <c r="CQ373" s="22"/>
      <c r="CR373" s="22"/>
      <c r="CS373" s="22"/>
      <c r="CT373" s="22"/>
      <c r="CU373" s="22"/>
      <c r="CV373" s="22"/>
      <c r="CW373" s="22"/>
      <c r="CX373" s="22"/>
      <c r="CY373" s="22"/>
      <c r="CZ373" s="22"/>
      <c r="DA373" s="22"/>
      <c r="DB373" s="22"/>
      <c r="DC373" s="22"/>
      <c r="DD373" s="22"/>
      <c r="DE373" s="22"/>
      <c r="DF373" s="22"/>
      <c r="DG373" s="22"/>
      <c r="DH373" s="22"/>
      <c r="DI373" s="22"/>
      <c r="DJ373" s="22"/>
      <c r="DK373" s="22"/>
      <c r="DL373" s="22"/>
      <c r="DM373" s="22"/>
      <c r="DN373" s="22"/>
      <c r="DO373" s="22"/>
      <c r="DP373" s="22"/>
    </row>
    <row r="374" spans="2:120">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22"/>
      <c r="CM374" s="22"/>
      <c r="CN374" s="22"/>
      <c r="CO374" s="22"/>
      <c r="CP374" s="22"/>
      <c r="CQ374" s="22"/>
      <c r="CR374" s="22"/>
      <c r="CS374" s="22"/>
      <c r="CT374" s="22"/>
      <c r="CU374" s="22"/>
      <c r="CV374" s="22"/>
      <c r="CW374" s="22"/>
      <c r="CX374" s="22"/>
      <c r="CY374" s="22"/>
      <c r="CZ374" s="22"/>
      <c r="DA374" s="22"/>
      <c r="DB374" s="22"/>
      <c r="DC374" s="22"/>
      <c r="DD374" s="22"/>
      <c r="DE374" s="22"/>
      <c r="DF374" s="22"/>
      <c r="DG374" s="22"/>
      <c r="DH374" s="22"/>
      <c r="DI374" s="22"/>
      <c r="DJ374" s="22"/>
      <c r="DK374" s="22"/>
      <c r="DL374" s="22"/>
      <c r="DM374" s="22"/>
      <c r="DN374" s="22"/>
      <c r="DO374" s="22"/>
      <c r="DP374" s="22"/>
    </row>
    <row r="375" spans="2:120">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c r="CN375" s="22"/>
      <c r="CO375" s="22"/>
      <c r="CP375" s="22"/>
      <c r="CQ375" s="22"/>
      <c r="CR375" s="22"/>
      <c r="CS375" s="22"/>
      <c r="CT375" s="22"/>
      <c r="CU375" s="22"/>
      <c r="CV375" s="22"/>
      <c r="CW375" s="22"/>
      <c r="CX375" s="22"/>
      <c r="CY375" s="22"/>
      <c r="CZ375" s="22"/>
      <c r="DA375" s="22"/>
      <c r="DB375" s="22"/>
      <c r="DC375" s="22"/>
      <c r="DD375" s="22"/>
      <c r="DE375" s="22"/>
      <c r="DF375" s="22"/>
      <c r="DG375" s="22"/>
      <c r="DH375" s="22"/>
      <c r="DI375" s="22"/>
      <c r="DJ375" s="22"/>
      <c r="DK375" s="22"/>
      <c r="DL375" s="22"/>
      <c r="DM375" s="22"/>
      <c r="DN375" s="22"/>
      <c r="DO375" s="22"/>
      <c r="DP375" s="22"/>
    </row>
    <row r="376" spans="2:120">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c r="CN376" s="22"/>
      <c r="CO376" s="22"/>
      <c r="CP376" s="22"/>
      <c r="CQ376" s="22"/>
      <c r="CR376" s="22"/>
      <c r="CS376" s="22"/>
      <c r="CT376" s="22"/>
      <c r="CU376" s="22"/>
      <c r="CV376" s="22"/>
      <c r="CW376" s="22"/>
      <c r="CX376" s="22"/>
      <c r="CY376" s="22"/>
      <c r="CZ376" s="22"/>
      <c r="DA376" s="22"/>
      <c r="DB376" s="22"/>
      <c r="DC376" s="22"/>
      <c r="DD376" s="22"/>
      <c r="DE376" s="22"/>
      <c r="DF376" s="22"/>
      <c r="DG376" s="22"/>
      <c r="DH376" s="22"/>
      <c r="DI376" s="22"/>
      <c r="DJ376" s="22"/>
      <c r="DK376" s="22"/>
      <c r="DL376" s="22"/>
      <c r="DM376" s="22"/>
      <c r="DN376" s="22"/>
      <c r="DO376" s="22"/>
      <c r="DP376" s="22"/>
    </row>
    <row r="377" spans="2:120">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22"/>
      <c r="CM377" s="22"/>
      <c r="CN377" s="22"/>
      <c r="CO377" s="22"/>
      <c r="CP377" s="22"/>
      <c r="CQ377" s="22"/>
      <c r="CR377" s="22"/>
      <c r="CS377" s="22"/>
      <c r="CT377" s="22"/>
      <c r="CU377" s="22"/>
      <c r="CV377" s="22"/>
      <c r="CW377" s="22"/>
      <c r="CX377" s="22"/>
      <c r="CY377" s="22"/>
      <c r="CZ377" s="22"/>
      <c r="DA377" s="22"/>
      <c r="DB377" s="22"/>
      <c r="DC377" s="22"/>
      <c r="DD377" s="22"/>
      <c r="DE377" s="22"/>
      <c r="DF377" s="22"/>
      <c r="DG377" s="22"/>
      <c r="DH377" s="22"/>
      <c r="DI377" s="22"/>
      <c r="DJ377" s="22"/>
      <c r="DK377" s="22"/>
      <c r="DL377" s="22"/>
      <c r="DM377" s="22"/>
      <c r="DN377" s="22"/>
      <c r="DO377" s="22"/>
      <c r="DP377" s="22"/>
    </row>
    <row r="378" spans="2:120">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22"/>
      <c r="CM378" s="22"/>
      <c r="CN378" s="22"/>
      <c r="CO378" s="22"/>
      <c r="CP378" s="22"/>
      <c r="CQ378" s="22"/>
      <c r="CR378" s="22"/>
      <c r="CS378" s="22"/>
      <c r="CT378" s="22"/>
      <c r="CU378" s="22"/>
      <c r="CV378" s="22"/>
      <c r="CW378" s="22"/>
      <c r="CX378" s="22"/>
      <c r="CY378" s="22"/>
      <c r="CZ378" s="22"/>
      <c r="DA378" s="22"/>
      <c r="DB378" s="22"/>
      <c r="DC378" s="22"/>
      <c r="DD378" s="22"/>
      <c r="DE378" s="22"/>
      <c r="DF378" s="22"/>
      <c r="DG378" s="22"/>
      <c r="DH378" s="22"/>
      <c r="DI378" s="22"/>
      <c r="DJ378" s="22"/>
      <c r="DK378" s="22"/>
      <c r="DL378" s="22"/>
      <c r="DM378" s="22"/>
      <c r="DN378" s="22"/>
      <c r="DO378" s="22"/>
      <c r="DP378" s="22"/>
    </row>
    <row r="379" spans="2:120">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c r="CJ379" s="22"/>
      <c r="CK379" s="22"/>
      <c r="CL379" s="22"/>
      <c r="CM379" s="22"/>
      <c r="CN379" s="22"/>
      <c r="CO379" s="22"/>
      <c r="CP379" s="22"/>
      <c r="CQ379" s="22"/>
      <c r="CR379" s="22"/>
      <c r="CS379" s="22"/>
      <c r="CT379" s="22"/>
      <c r="CU379" s="22"/>
      <c r="CV379" s="22"/>
      <c r="CW379" s="22"/>
      <c r="CX379" s="22"/>
      <c r="CY379" s="22"/>
      <c r="CZ379" s="22"/>
      <c r="DA379" s="22"/>
      <c r="DB379" s="22"/>
      <c r="DC379" s="22"/>
      <c r="DD379" s="22"/>
      <c r="DE379" s="22"/>
      <c r="DF379" s="22"/>
      <c r="DG379" s="22"/>
      <c r="DH379" s="22"/>
      <c r="DI379" s="22"/>
      <c r="DJ379" s="22"/>
      <c r="DK379" s="22"/>
      <c r="DL379" s="22"/>
      <c r="DM379" s="22"/>
      <c r="DN379" s="22"/>
      <c r="DO379" s="22"/>
      <c r="DP379" s="22"/>
    </row>
    <row r="380" spans="2:120">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c r="CJ380" s="22"/>
      <c r="CK380" s="22"/>
      <c r="CL380" s="22"/>
      <c r="CM380" s="22"/>
      <c r="CN380" s="22"/>
      <c r="CO380" s="22"/>
      <c r="CP380" s="22"/>
      <c r="CQ380" s="22"/>
      <c r="CR380" s="22"/>
      <c r="CS380" s="22"/>
      <c r="CT380" s="22"/>
      <c r="CU380" s="22"/>
      <c r="CV380" s="22"/>
      <c r="CW380" s="22"/>
      <c r="CX380" s="22"/>
      <c r="CY380" s="22"/>
      <c r="CZ380" s="22"/>
      <c r="DA380" s="22"/>
      <c r="DB380" s="22"/>
      <c r="DC380" s="22"/>
      <c r="DD380" s="22"/>
      <c r="DE380" s="22"/>
      <c r="DF380" s="22"/>
      <c r="DG380" s="22"/>
      <c r="DH380" s="22"/>
      <c r="DI380" s="22"/>
      <c r="DJ380" s="22"/>
      <c r="DK380" s="22"/>
      <c r="DL380" s="22"/>
      <c r="DM380" s="22"/>
      <c r="DN380" s="22"/>
      <c r="DO380" s="22"/>
      <c r="DP380" s="22"/>
    </row>
    <row r="381" spans="2:120">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c r="CJ381" s="22"/>
      <c r="CK381" s="22"/>
      <c r="CL381" s="22"/>
      <c r="CM381" s="22"/>
      <c r="CN381" s="22"/>
      <c r="CO381" s="22"/>
      <c r="CP381" s="22"/>
      <c r="CQ381" s="22"/>
      <c r="CR381" s="22"/>
      <c r="CS381" s="22"/>
      <c r="CT381" s="22"/>
      <c r="CU381" s="22"/>
      <c r="CV381" s="22"/>
      <c r="CW381" s="22"/>
      <c r="CX381" s="22"/>
      <c r="CY381" s="22"/>
      <c r="CZ381" s="22"/>
      <c r="DA381" s="22"/>
      <c r="DB381" s="22"/>
      <c r="DC381" s="22"/>
      <c r="DD381" s="22"/>
      <c r="DE381" s="22"/>
      <c r="DF381" s="22"/>
      <c r="DG381" s="22"/>
      <c r="DH381" s="22"/>
      <c r="DI381" s="22"/>
      <c r="DJ381" s="22"/>
      <c r="DK381" s="22"/>
      <c r="DL381" s="22"/>
      <c r="DM381" s="22"/>
      <c r="DN381" s="22"/>
      <c r="DO381" s="22"/>
      <c r="DP381" s="22"/>
    </row>
    <row r="382" spans="2:120">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c r="CJ382" s="22"/>
      <c r="CK382" s="22"/>
      <c r="CL382" s="22"/>
      <c r="CM382" s="22"/>
      <c r="CN382" s="22"/>
      <c r="CO382" s="22"/>
      <c r="CP382" s="22"/>
      <c r="CQ382" s="22"/>
      <c r="CR382" s="22"/>
      <c r="CS382" s="22"/>
      <c r="CT382" s="22"/>
      <c r="CU382" s="22"/>
      <c r="CV382" s="22"/>
      <c r="CW382" s="22"/>
      <c r="CX382" s="22"/>
      <c r="CY382" s="22"/>
      <c r="CZ382" s="22"/>
      <c r="DA382" s="22"/>
      <c r="DB382" s="22"/>
      <c r="DC382" s="22"/>
      <c r="DD382" s="22"/>
      <c r="DE382" s="22"/>
      <c r="DF382" s="22"/>
      <c r="DG382" s="22"/>
      <c r="DH382" s="22"/>
      <c r="DI382" s="22"/>
      <c r="DJ382" s="22"/>
      <c r="DK382" s="22"/>
      <c r="DL382" s="22"/>
      <c r="DM382" s="22"/>
      <c r="DN382" s="22"/>
      <c r="DO382" s="22"/>
      <c r="DP382" s="22"/>
    </row>
    <row r="383" spans="2:120">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c r="CJ383" s="22"/>
      <c r="CK383" s="22"/>
      <c r="CL383" s="22"/>
      <c r="CM383" s="22"/>
      <c r="CN383" s="22"/>
      <c r="CO383" s="22"/>
      <c r="CP383" s="22"/>
      <c r="CQ383" s="22"/>
      <c r="CR383" s="22"/>
      <c r="CS383" s="22"/>
      <c r="CT383" s="22"/>
      <c r="CU383" s="22"/>
      <c r="CV383" s="22"/>
      <c r="CW383" s="22"/>
      <c r="CX383" s="22"/>
      <c r="CY383" s="22"/>
      <c r="CZ383" s="22"/>
      <c r="DA383" s="22"/>
      <c r="DB383" s="22"/>
      <c r="DC383" s="22"/>
      <c r="DD383" s="22"/>
      <c r="DE383" s="22"/>
      <c r="DF383" s="22"/>
      <c r="DG383" s="22"/>
      <c r="DH383" s="22"/>
      <c r="DI383" s="22"/>
      <c r="DJ383" s="22"/>
      <c r="DK383" s="22"/>
      <c r="DL383" s="22"/>
      <c r="DM383" s="22"/>
      <c r="DN383" s="22"/>
      <c r="DO383" s="22"/>
      <c r="DP383" s="22"/>
    </row>
    <row r="384" spans="2:120">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c r="CJ384" s="22"/>
      <c r="CK384" s="22"/>
      <c r="CL384" s="22"/>
      <c r="CM384" s="22"/>
      <c r="CN384" s="22"/>
      <c r="CO384" s="22"/>
      <c r="CP384" s="22"/>
      <c r="CQ384" s="22"/>
      <c r="CR384" s="22"/>
      <c r="CS384" s="22"/>
      <c r="CT384" s="22"/>
      <c r="CU384" s="22"/>
      <c r="CV384" s="22"/>
      <c r="CW384" s="22"/>
      <c r="CX384" s="22"/>
      <c r="CY384" s="22"/>
      <c r="CZ384" s="22"/>
      <c r="DA384" s="22"/>
      <c r="DB384" s="22"/>
      <c r="DC384" s="22"/>
      <c r="DD384" s="22"/>
      <c r="DE384" s="22"/>
      <c r="DF384" s="22"/>
      <c r="DG384" s="22"/>
      <c r="DH384" s="22"/>
      <c r="DI384" s="22"/>
      <c r="DJ384" s="22"/>
      <c r="DK384" s="22"/>
      <c r="DL384" s="22"/>
      <c r="DM384" s="22"/>
      <c r="DN384" s="22"/>
      <c r="DO384" s="22"/>
      <c r="DP384" s="22"/>
    </row>
    <row r="385" spans="2:120">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22"/>
      <c r="CM385" s="22"/>
      <c r="CN385" s="22"/>
      <c r="CO385" s="22"/>
      <c r="CP385" s="22"/>
      <c r="CQ385" s="22"/>
      <c r="CR385" s="22"/>
      <c r="CS385" s="22"/>
      <c r="CT385" s="22"/>
      <c r="CU385" s="22"/>
      <c r="CV385" s="22"/>
      <c r="CW385" s="22"/>
      <c r="CX385" s="22"/>
      <c r="CY385" s="22"/>
      <c r="CZ385" s="22"/>
      <c r="DA385" s="22"/>
      <c r="DB385" s="22"/>
      <c r="DC385" s="22"/>
      <c r="DD385" s="22"/>
      <c r="DE385" s="22"/>
      <c r="DF385" s="22"/>
      <c r="DG385" s="22"/>
      <c r="DH385" s="22"/>
      <c r="DI385" s="22"/>
      <c r="DJ385" s="22"/>
      <c r="DK385" s="22"/>
      <c r="DL385" s="22"/>
      <c r="DM385" s="22"/>
      <c r="DN385" s="22"/>
      <c r="DO385" s="22"/>
      <c r="DP385" s="22"/>
    </row>
    <row r="386" spans="2:120">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c r="CN386" s="22"/>
      <c r="CO386" s="22"/>
      <c r="CP386" s="22"/>
      <c r="CQ386" s="22"/>
      <c r="CR386" s="22"/>
      <c r="CS386" s="22"/>
      <c r="CT386" s="22"/>
      <c r="CU386" s="22"/>
      <c r="CV386" s="22"/>
      <c r="CW386" s="22"/>
      <c r="CX386" s="22"/>
      <c r="CY386" s="22"/>
      <c r="CZ386" s="22"/>
      <c r="DA386" s="22"/>
      <c r="DB386" s="22"/>
      <c r="DC386" s="22"/>
      <c r="DD386" s="22"/>
      <c r="DE386" s="22"/>
      <c r="DF386" s="22"/>
      <c r="DG386" s="22"/>
      <c r="DH386" s="22"/>
      <c r="DI386" s="22"/>
      <c r="DJ386" s="22"/>
      <c r="DK386" s="22"/>
      <c r="DL386" s="22"/>
      <c r="DM386" s="22"/>
      <c r="DN386" s="22"/>
      <c r="DO386" s="22"/>
      <c r="DP386" s="22"/>
    </row>
    <row r="387" spans="2:120">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22"/>
      <c r="CM387" s="22"/>
      <c r="CN387" s="22"/>
      <c r="CO387" s="22"/>
      <c r="CP387" s="22"/>
      <c r="CQ387" s="22"/>
      <c r="CR387" s="22"/>
      <c r="CS387" s="22"/>
      <c r="CT387" s="22"/>
      <c r="CU387" s="22"/>
      <c r="CV387" s="22"/>
      <c r="CW387" s="22"/>
      <c r="CX387" s="22"/>
      <c r="CY387" s="22"/>
      <c r="CZ387" s="22"/>
      <c r="DA387" s="22"/>
      <c r="DB387" s="22"/>
      <c r="DC387" s="22"/>
      <c r="DD387" s="22"/>
      <c r="DE387" s="22"/>
      <c r="DF387" s="22"/>
      <c r="DG387" s="22"/>
      <c r="DH387" s="22"/>
      <c r="DI387" s="22"/>
      <c r="DJ387" s="22"/>
      <c r="DK387" s="22"/>
      <c r="DL387" s="22"/>
      <c r="DM387" s="22"/>
      <c r="DN387" s="22"/>
      <c r="DO387" s="22"/>
      <c r="DP387" s="22"/>
    </row>
    <row r="388" spans="2:120">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c r="CJ388" s="22"/>
      <c r="CK388" s="22"/>
      <c r="CL388" s="22"/>
      <c r="CM388" s="22"/>
      <c r="CN388" s="22"/>
      <c r="CO388" s="22"/>
      <c r="CP388" s="22"/>
      <c r="CQ388" s="22"/>
      <c r="CR388" s="22"/>
      <c r="CS388" s="22"/>
      <c r="CT388" s="22"/>
      <c r="CU388" s="22"/>
      <c r="CV388" s="22"/>
      <c r="CW388" s="22"/>
      <c r="CX388" s="22"/>
      <c r="CY388" s="22"/>
      <c r="CZ388" s="22"/>
      <c r="DA388" s="22"/>
      <c r="DB388" s="22"/>
      <c r="DC388" s="22"/>
      <c r="DD388" s="22"/>
      <c r="DE388" s="22"/>
      <c r="DF388" s="22"/>
      <c r="DG388" s="22"/>
      <c r="DH388" s="22"/>
      <c r="DI388" s="22"/>
      <c r="DJ388" s="22"/>
      <c r="DK388" s="22"/>
      <c r="DL388" s="22"/>
      <c r="DM388" s="22"/>
      <c r="DN388" s="22"/>
      <c r="DO388" s="22"/>
      <c r="DP388" s="22"/>
    </row>
    <row r="389" spans="2:120">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22"/>
      <c r="CM389" s="22"/>
      <c r="CN389" s="22"/>
      <c r="CO389" s="22"/>
      <c r="CP389" s="22"/>
      <c r="CQ389" s="22"/>
      <c r="CR389" s="22"/>
      <c r="CS389" s="22"/>
      <c r="CT389" s="22"/>
      <c r="CU389" s="22"/>
      <c r="CV389" s="22"/>
      <c r="CW389" s="22"/>
      <c r="CX389" s="22"/>
      <c r="CY389" s="22"/>
      <c r="CZ389" s="22"/>
      <c r="DA389" s="22"/>
      <c r="DB389" s="22"/>
      <c r="DC389" s="22"/>
      <c r="DD389" s="22"/>
      <c r="DE389" s="22"/>
      <c r="DF389" s="22"/>
      <c r="DG389" s="22"/>
      <c r="DH389" s="22"/>
      <c r="DI389" s="22"/>
      <c r="DJ389" s="22"/>
      <c r="DK389" s="22"/>
      <c r="DL389" s="22"/>
      <c r="DM389" s="22"/>
      <c r="DN389" s="22"/>
      <c r="DO389" s="22"/>
      <c r="DP389" s="22"/>
    </row>
    <row r="390" spans="2:120">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22"/>
      <c r="CM390" s="22"/>
      <c r="CN390" s="22"/>
      <c r="CO390" s="22"/>
      <c r="CP390" s="22"/>
      <c r="CQ390" s="22"/>
      <c r="CR390" s="22"/>
      <c r="CS390" s="22"/>
      <c r="CT390" s="22"/>
      <c r="CU390" s="22"/>
      <c r="CV390" s="22"/>
      <c r="CW390" s="22"/>
      <c r="CX390" s="22"/>
      <c r="CY390" s="22"/>
      <c r="CZ390" s="22"/>
      <c r="DA390" s="22"/>
      <c r="DB390" s="22"/>
      <c r="DC390" s="22"/>
      <c r="DD390" s="22"/>
      <c r="DE390" s="22"/>
      <c r="DF390" s="22"/>
      <c r="DG390" s="22"/>
      <c r="DH390" s="22"/>
      <c r="DI390" s="22"/>
      <c r="DJ390" s="22"/>
      <c r="DK390" s="22"/>
      <c r="DL390" s="22"/>
      <c r="DM390" s="22"/>
      <c r="DN390" s="22"/>
      <c r="DO390" s="22"/>
      <c r="DP390" s="22"/>
    </row>
    <row r="391" spans="2:120">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c r="CN391" s="22"/>
      <c r="CO391" s="22"/>
      <c r="CP391" s="22"/>
      <c r="CQ391" s="22"/>
      <c r="CR391" s="22"/>
      <c r="CS391" s="22"/>
      <c r="CT391" s="22"/>
      <c r="CU391" s="22"/>
      <c r="CV391" s="22"/>
      <c r="CW391" s="22"/>
      <c r="CX391" s="22"/>
      <c r="CY391" s="22"/>
      <c r="CZ391" s="22"/>
      <c r="DA391" s="22"/>
      <c r="DB391" s="22"/>
      <c r="DC391" s="22"/>
      <c r="DD391" s="22"/>
      <c r="DE391" s="22"/>
      <c r="DF391" s="22"/>
      <c r="DG391" s="22"/>
      <c r="DH391" s="22"/>
      <c r="DI391" s="22"/>
      <c r="DJ391" s="22"/>
      <c r="DK391" s="22"/>
      <c r="DL391" s="22"/>
      <c r="DM391" s="22"/>
      <c r="DN391" s="22"/>
      <c r="DO391" s="22"/>
      <c r="DP391" s="22"/>
    </row>
    <row r="392" spans="2:120">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22"/>
      <c r="CM392" s="22"/>
      <c r="CN392" s="22"/>
      <c r="CO392" s="22"/>
      <c r="CP392" s="22"/>
      <c r="CQ392" s="22"/>
      <c r="CR392" s="22"/>
      <c r="CS392" s="22"/>
      <c r="CT392" s="22"/>
      <c r="CU392" s="22"/>
      <c r="CV392" s="22"/>
      <c r="CW392" s="22"/>
      <c r="CX392" s="22"/>
      <c r="CY392" s="22"/>
      <c r="CZ392" s="22"/>
      <c r="DA392" s="22"/>
      <c r="DB392" s="22"/>
      <c r="DC392" s="22"/>
      <c r="DD392" s="22"/>
      <c r="DE392" s="22"/>
      <c r="DF392" s="22"/>
      <c r="DG392" s="22"/>
      <c r="DH392" s="22"/>
      <c r="DI392" s="22"/>
      <c r="DJ392" s="22"/>
      <c r="DK392" s="22"/>
      <c r="DL392" s="22"/>
      <c r="DM392" s="22"/>
      <c r="DN392" s="22"/>
      <c r="DO392" s="22"/>
      <c r="DP392" s="22"/>
    </row>
    <row r="393" spans="2:120">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22"/>
      <c r="CM393" s="22"/>
      <c r="CN393" s="22"/>
      <c r="CO393" s="22"/>
      <c r="CP393" s="22"/>
      <c r="CQ393" s="22"/>
      <c r="CR393" s="22"/>
      <c r="CS393" s="22"/>
      <c r="CT393" s="22"/>
      <c r="CU393" s="22"/>
      <c r="CV393" s="22"/>
      <c r="CW393" s="22"/>
      <c r="CX393" s="22"/>
      <c r="CY393" s="22"/>
      <c r="CZ393" s="22"/>
      <c r="DA393" s="22"/>
      <c r="DB393" s="22"/>
      <c r="DC393" s="22"/>
      <c r="DD393" s="22"/>
      <c r="DE393" s="22"/>
      <c r="DF393" s="22"/>
      <c r="DG393" s="22"/>
      <c r="DH393" s="22"/>
      <c r="DI393" s="22"/>
      <c r="DJ393" s="22"/>
      <c r="DK393" s="22"/>
      <c r="DL393" s="22"/>
      <c r="DM393" s="22"/>
      <c r="DN393" s="22"/>
      <c r="DO393" s="22"/>
      <c r="DP393" s="22"/>
    </row>
    <row r="394" spans="2:120">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22"/>
      <c r="CM394" s="22"/>
      <c r="CN394" s="22"/>
      <c r="CO394" s="22"/>
      <c r="CP394" s="22"/>
      <c r="CQ394" s="22"/>
      <c r="CR394" s="22"/>
      <c r="CS394" s="22"/>
      <c r="CT394" s="22"/>
      <c r="CU394" s="22"/>
      <c r="CV394" s="22"/>
      <c r="CW394" s="22"/>
      <c r="CX394" s="22"/>
      <c r="CY394" s="22"/>
      <c r="CZ394" s="22"/>
      <c r="DA394" s="22"/>
      <c r="DB394" s="22"/>
      <c r="DC394" s="22"/>
      <c r="DD394" s="22"/>
      <c r="DE394" s="22"/>
      <c r="DF394" s="22"/>
      <c r="DG394" s="22"/>
      <c r="DH394" s="22"/>
      <c r="DI394" s="22"/>
      <c r="DJ394" s="22"/>
      <c r="DK394" s="22"/>
      <c r="DL394" s="22"/>
      <c r="DM394" s="22"/>
      <c r="DN394" s="22"/>
      <c r="DO394" s="22"/>
      <c r="DP394" s="22"/>
    </row>
    <row r="395" spans="2:120">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22"/>
      <c r="CM395" s="22"/>
      <c r="CN395" s="22"/>
      <c r="CO395" s="22"/>
      <c r="CP395" s="22"/>
      <c r="CQ395" s="22"/>
      <c r="CR395" s="22"/>
      <c r="CS395" s="22"/>
      <c r="CT395" s="22"/>
      <c r="CU395" s="22"/>
      <c r="CV395" s="22"/>
      <c r="CW395" s="22"/>
      <c r="CX395" s="22"/>
      <c r="CY395" s="22"/>
      <c r="CZ395" s="22"/>
      <c r="DA395" s="22"/>
      <c r="DB395" s="22"/>
      <c r="DC395" s="22"/>
      <c r="DD395" s="22"/>
      <c r="DE395" s="22"/>
      <c r="DF395" s="22"/>
      <c r="DG395" s="22"/>
      <c r="DH395" s="22"/>
      <c r="DI395" s="22"/>
      <c r="DJ395" s="22"/>
      <c r="DK395" s="22"/>
      <c r="DL395" s="22"/>
      <c r="DM395" s="22"/>
      <c r="DN395" s="22"/>
      <c r="DO395" s="22"/>
      <c r="DP395" s="22"/>
    </row>
    <row r="396" spans="2:120">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22"/>
      <c r="CM396" s="22"/>
      <c r="CN396" s="22"/>
      <c r="CO396" s="22"/>
      <c r="CP396" s="22"/>
      <c r="CQ396" s="22"/>
      <c r="CR396" s="22"/>
      <c r="CS396" s="22"/>
      <c r="CT396" s="22"/>
      <c r="CU396" s="22"/>
      <c r="CV396" s="22"/>
      <c r="CW396" s="22"/>
      <c r="CX396" s="22"/>
      <c r="CY396" s="22"/>
      <c r="CZ396" s="22"/>
      <c r="DA396" s="22"/>
      <c r="DB396" s="22"/>
      <c r="DC396" s="22"/>
      <c r="DD396" s="22"/>
      <c r="DE396" s="22"/>
      <c r="DF396" s="22"/>
      <c r="DG396" s="22"/>
      <c r="DH396" s="22"/>
      <c r="DI396" s="22"/>
      <c r="DJ396" s="22"/>
      <c r="DK396" s="22"/>
      <c r="DL396" s="22"/>
      <c r="DM396" s="22"/>
      <c r="DN396" s="22"/>
      <c r="DO396" s="22"/>
      <c r="DP396" s="22"/>
    </row>
    <row r="397" spans="2:120">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22"/>
      <c r="CM397" s="22"/>
      <c r="CN397" s="22"/>
      <c r="CO397" s="22"/>
      <c r="CP397" s="22"/>
      <c r="CQ397" s="22"/>
      <c r="CR397" s="22"/>
      <c r="CS397" s="22"/>
      <c r="CT397" s="22"/>
      <c r="CU397" s="22"/>
      <c r="CV397" s="22"/>
      <c r="CW397" s="22"/>
      <c r="CX397" s="22"/>
      <c r="CY397" s="22"/>
      <c r="CZ397" s="22"/>
      <c r="DA397" s="22"/>
      <c r="DB397" s="22"/>
      <c r="DC397" s="22"/>
      <c r="DD397" s="22"/>
      <c r="DE397" s="22"/>
      <c r="DF397" s="22"/>
      <c r="DG397" s="22"/>
      <c r="DH397" s="22"/>
      <c r="DI397" s="22"/>
      <c r="DJ397" s="22"/>
      <c r="DK397" s="22"/>
      <c r="DL397" s="22"/>
      <c r="DM397" s="22"/>
      <c r="DN397" s="22"/>
      <c r="DO397" s="22"/>
      <c r="DP397" s="22"/>
    </row>
    <row r="398" spans="2:120">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22"/>
      <c r="CM398" s="22"/>
      <c r="CN398" s="22"/>
      <c r="CO398" s="22"/>
      <c r="CP398" s="22"/>
      <c r="CQ398" s="22"/>
      <c r="CR398" s="22"/>
      <c r="CS398" s="22"/>
      <c r="CT398" s="22"/>
      <c r="CU398" s="22"/>
      <c r="CV398" s="22"/>
      <c r="CW398" s="22"/>
      <c r="CX398" s="22"/>
      <c r="CY398" s="22"/>
      <c r="CZ398" s="22"/>
      <c r="DA398" s="22"/>
      <c r="DB398" s="22"/>
      <c r="DC398" s="22"/>
      <c r="DD398" s="22"/>
      <c r="DE398" s="22"/>
      <c r="DF398" s="22"/>
      <c r="DG398" s="22"/>
      <c r="DH398" s="22"/>
      <c r="DI398" s="22"/>
      <c r="DJ398" s="22"/>
      <c r="DK398" s="22"/>
      <c r="DL398" s="22"/>
      <c r="DM398" s="22"/>
      <c r="DN398" s="22"/>
      <c r="DO398" s="22"/>
      <c r="DP398" s="22"/>
    </row>
    <row r="399" spans="2:120">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c r="CN399" s="22"/>
      <c r="CO399" s="22"/>
      <c r="CP399" s="22"/>
      <c r="CQ399" s="22"/>
      <c r="CR399" s="22"/>
      <c r="CS399" s="22"/>
      <c r="CT399" s="22"/>
      <c r="CU399" s="22"/>
      <c r="CV399" s="22"/>
      <c r="CW399" s="22"/>
      <c r="CX399" s="22"/>
      <c r="CY399" s="22"/>
      <c r="CZ399" s="22"/>
      <c r="DA399" s="22"/>
      <c r="DB399" s="22"/>
      <c r="DC399" s="22"/>
      <c r="DD399" s="22"/>
      <c r="DE399" s="22"/>
      <c r="DF399" s="22"/>
      <c r="DG399" s="22"/>
      <c r="DH399" s="22"/>
      <c r="DI399" s="22"/>
      <c r="DJ399" s="22"/>
      <c r="DK399" s="22"/>
      <c r="DL399" s="22"/>
      <c r="DM399" s="22"/>
      <c r="DN399" s="22"/>
      <c r="DO399" s="22"/>
      <c r="DP399" s="22"/>
    </row>
    <row r="400" spans="2:120">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22"/>
      <c r="CM400" s="22"/>
      <c r="CN400" s="22"/>
      <c r="CO400" s="22"/>
      <c r="CP400" s="22"/>
      <c r="CQ400" s="22"/>
      <c r="CR400" s="22"/>
      <c r="CS400" s="22"/>
      <c r="CT400" s="22"/>
      <c r="CU400" s="22"/>
      <c r="CV400" s="22"/>
      <c r="CW400" s="22"/>
      <c r="CX400" s="22"/>
      <c r="CY400" s="22"/>
      <c r="CZ400" s="22"/>
      <c r="DA400" s="22"/>
      <c r="DB400" s="22"/>
      <c r="DC400" s="22"/>
      <c r="DD400" s="22"/>
      <c r="DE400" s="22"/>
      <c r="DF400" s="22"/>
      <c r="DG400" s="22"/>
      <c r="DH400" s="22"/>
      <c r="DI400" s="22"/>
      <c r="DJ400" s="22"/>
      <c r="DK400" s="22"/>
      <c r="DL400" s="22"/>
      <c r="DM400" s="22"/>
      <c r="DN400" s="22"/>
      <c r="DO400" s="22"/>
      <c r="DP400" s="22"/>
    </row>
    <row r="401" spans="2:120">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c r="CA401" s="22"/>
      <c r="CB401" s="22"/>
      <c r="CC401" s="22"/>
      <c r="CD401" s="22"/>
      <c r="CE401" s="22"/>
      <c r="CF401" s="22"/>
      <c r="CG401" s="22"/>
      <c r="CH401" s="22"/>
      <c r="CI401" s="22"/>
      <c r="CJ401" s="22"/>
      <c r="CK401" s="22"/>
      <c r="CL401" s="22"/>
      <c r="CM401" s="22"/>
      <c r="CN401" s="22"/>
      <c r="CO401" s="22"/>
      <c r="CP401" s="22"/>
      <c r="CQ401" s="22"/>
      <c r="CR401" s="22"/>
      <c r="CS401" s="22"/>
      <c r="CT401" s="22"/>
      <c r="CU401" s="22"/>
      <c r="CV401" s="22"/>
      <c r="CW401" s="22"/>
      <c r="CX401" s="22"/>
      <c r="CY401" s="22"/>
      <c r="CZ401" s="22"/>
      <c r="DA401" s="22"/>
      <c r="DB401" s="22"/>
      <c r="DC401" s="22"/>
      <c r="DD401" s="22"/>
      <c r="DE401" s="22"/>
      <c r="DF401" s="22"/>
      <c r="DG401" s="22"/>
      <c r="DH401" s="22"/>
      <c r="DI401" s="22"/>
      <c r="DJ401" s="22"/>
      <c r="DK401" s="22"/>
      <c r="DL401" s="22"/>
      <c r="DM401" s="22"/>
      <c r="DN401" s="22"/>
      <c r="DO401" s="22"/>
      <c r="DP401" s="22"/>
    </row>
    <row r="402" spans="2:120">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c r="CA402" s="22"/>
      <c r="CB402" s="22"/>
      <c r="CC402" s="22"/>
      <c r="CD402" s="22"/>
      <c r="CE402" s="22"/>
      <c r="CF402" s="22"/>
      <c r="CG402" s="22"/>
      <c r="CH402" s="22"/>
      <c r="CI402" s="22"/>
      <c r="CJ402" s="22"/>
      <c r="CK402" s="22"/>
      <c r="CL402" s="22"/>
      <c r="CM402" s="22"/>
      <c r="CN402" s="22"/>
      <c r="CO402" s="22"/>
      <c r="CP402" s="22"/>
      <c r="CQ402" s="22"/>
      <c r="CR402" s="22"/>
      <c r="CS402" s="22"/>
      <c r="CT402" s="22"/>
      <c r="CU402" s="22"/>
      <c r="CV402" s="22"/>
      <c r="CW402" s="22"/>
      <c r="CX402" s="22"/>
      <c r="CY402" s="22"/>
      <c r="CZ402" s="22"/>
      <c r="DA402" s="22"/>
      <c r="DB402" s="22"/>
      <c r="DC402" s="22"/>
      <c r="DD402" s="22"/>
      <c r="DE402" s="22"/>
      <c r="DF402" s="22"/>
      <c r="DG402" s="22"/>
      <c r="DH402" s="22"/>
      <c r="DI402" s="22"/>
      <c r="DJ402" s="22"/>
      <c r="DK402" s="22"/>
      <c r="DL402" s="22"/>
      <c r="DM402" s="22"/>
      <c r="DN402" s="22"/>
      <c r="DO402" s="22"/>
      <c r="DP402" s="22"/>
    </row>
    <row r="403" spans="2:120">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c r="CA403" s="22"/>
      <c r="CB403" s="22"/>
      <c r="CC403" s="22"/>
      <c r="CD403" s="22"/>
      <c r="CE403" s="22"/>
      <c r="CF403" s="22"/>
      <c r="CG403" s="22"/>
      <c r="CH403" s="22"/>
      <c r="CI403" s="22"/>
      <c r="CJ403" s="22"/>
      <c r="CK403" s="22"/>
      <c r="CL403" s="22"/>
      <c r="CM403" s="22"/>
      <c r="CN403" s="22"/>
      <c r="CO403" s="22"/>
      <c r="CP403" s="22"/>
      <c r="CQ403" s="22"/>
      <c r="CR403" s="22"/>
      <c r="CS403" s="22"/>
      <c r="CT403" s="22"/>
      <c r="CU403" s="22"/>
      <c r="CV403" s="22"/>
      <c r="CW403" s="22"/>
      <c r="CX403" s="22"/>
      <c r="CY403" s="22"/>
      <c r="CZ403" s="22"/>
      <c r="DA403" s="22"/>
      <c r="DB403" s="22"/>
      <c r="DC403" s="22"/>
      <c r="DD403" s="22"/>
      <c r="DE403" s="22"/>
      <c r="DF403" s="22"/>
      <c r="DG403" s="22"/>
      <c r="DH403" s="22"/>
      <c r="DI403" s="22"/>
      <c r="DJ403" s="22"/>
      <c r="DK403" s="22"/>
      <c r="DL403" s="22"/>
      <c r="DM403" s="22"/>
      <c r="DN403" s="22"/>
      <c r="DO403" s="22"/>
      <c r="DP403" s="22"/>
    </row>
    <row r="404" spans="2:120">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c r="CA404" s="22"/>
      <c r="CB404" s="22"/>
      <c r="CC404" s="22"/>
      <c r="CD404" s="22"/>
      <c r="CE404" s="22"/>
      <c r="CF404" s="22"/>
      <c r="CG404" s="22"/>
      <c r="CH404" s="22"/>
      <c r="CI404" s="22"/>
      <c r="CJ404" s="22"/>
      <c r="CK404" s="22"/>
      <c r="CL404" s="22"/>
      <c r="CM404" s="22"/>
      <c r="CN404" s="22"/>
      <c r="CO404" s="22"/>
      <c r="CP404" s="22"/>
      <c r="CQ404" s="22"/>
      <c r="CR404" s="22"/>
      <c r="CS404" s="22"/>
      <c r="CT404" s="22"/>
      <c r="CU404" s="22"/>
      <c r="CV404" s="22"/>
      <c r="CW404" s="22"/>
      <c r="CX404" s="22"/>
      <c r="CY404" s="22"/>
      <c r="CZ404" s="22"/>
      <c r="DA404" s="22"/>
      <c r="DB404" s="22"/>
      <c r="DC404" s="22"/>
      <c r="DD404" s="22"/>
      <c r="DE404" s="22"/>
      <c r="DF404" s="22"/>
      <c r="DG404" s="22"/>
      <c r="DH404" s="22"/>
      <c r="DI404" s="22"/>
      <c r="DJ404" s="22"/>
      <c r="DK404" s="22"/>
      <c r="DL404" s="22"/>
      <c r="DM404" s="22"/>
      <c r="DN404" s="22"/>
      <c r="DO404" s="22"/>
      <c r="DP404" s="22"/>
    </row>
    <row r="405" spans="2:120">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c r="CA405" s="22"/>
      <c r="CB405" s="22"/>
      <c r="CC405" s="22"/>
      <c r="CD405" s="22"/>
      <c r="CE405" s="22"/>
      <c r="CF405" s="22"/>
      <c r="CG405" s="22"/>
      <c r="CH405" s="22"/>
      <c r="CI405" s="22"/>
      <c r="CJ405" s="22"/>
      <c r="CK405" s="22"/>
      <c r="CL405" s="22"/>
      <c r="CM405" s="22"/>
      <c r="CN405" s="22"/>
      <c r="CO405" s="22"/>
      <c r="CP405" s="22"/>
      <c r="CQ405" s="22"/>
      <c r="CR405" s="22"/>
      <c r="CS405" s="22"/>
      <c r="CT405" s="22"/>
      <c r="CU405" s="22"/>
      <c r="CV405" s="22"/>
      <c r="CW405" s="22"/>
      <c r="CX405" s="22"/>
      <c r="CY405" s="22"/>
      <c r="CZ405" s="22"/>
      <c r="DA405" s="22"/>
      <c r="DB405" s="22"/>
      <c r="DC405" s="22"/>
      <c r="DD405" s="22"/>
      <c r="DE405" s="22"/>
      <c r="DF405" s="22"/>
      <c r="DG405" s="22"/>
      <c r="DH405" s="22"/>
      <c r="DI405" s="22"/>
      <c r="DJ405" s="22"/>
      <c r="DK405" s="22"/>
      <c r="DL405" s="22"/>
      <c r="DM405" s="22"/>
      <c r="DN405" s="22"/>
      <c r="DO405" s="22"/>
      <c r="DP405" s="22"/>
    </row>
    <row r="406" spans="2:120">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c r="CA406" s="22"/>
      <c r="CB406" s="22"/>
      <c r="CC406" s="22"/>
      <c r="CD406" s="22"/>
      <c r="CE406" s="22"/>
      <c r="CF406" s="22"/>
      <c r="CG406" s="22"/>
      <c r="CH406" s="22"/>
      <c r="CI406" s="22"/>
      <c r="CJ406" s="22"/>
      <c r="CK406" s="22"/>
      <c r="CL406" s="22"/>
      <c r="CM406" s="22"/>
      <c r="CN406" s="22"/>
      <c r="CO406" s="22"/>
      <c r="CP406" s="22"/>
      <c r="CQ406" s="22"/>
      <c r="CR406" s="22"/>
      <c r="CS406" s="22"/>
      <c r="CT406" s="22"/>
      <c r="CU406" s="22"/>
      <c r="CV406" s="22"/>
      <c r="CW406" s="22"/>
      <c r="CX406" s="22"/>
      <c r="CY406" s="22"/>
      <c r="CZ406" s="22"/>
      <c r="DA406" s="22"/>
      <c r="DB406" s="22"/>
      <c r="DC406" s="22"/>
      <c r="DD406" s="22"/>
      <c r="DE406" s="22"/>
      <c r="DF406" s="22"/>
      <c r="DG406" s="22"/>
      <c r="DH406" s="22"/>
      <c r="DI406" s="22"/>
      <c r="DJ406" s="22"/>
      <c r="DK406" s="22"/>
      <c r="DL406" s="22"/>
      <c r="DM406" s="22"/>
      <c r="DN406" s="22"/>
      <c r="DO406" s="22"/>
      <c r="DP406" s="22"/>
    </row>
    <row r="407" spans="2:120">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c r="CA407" s="22"/>
      <c r="CB407" s="22"/>
      <c r="CC407" s="22"/>
      <c r="CD407" s="22"/>
      <c r="CE407" s="22"/>
      <c r="CF407" s="22"/>
      <c r="CG407" s="22"/>
      <c r="CH407" s="22"/>
      <c r="CI407" s="22"/>
      <c r="CJ407" s="22"/>
      <c r="CK407" s="22"/>
      <c r="CL407" s="22"/>
      <c r="CM407" s="22"/>
      <c r="CN407" s="22"/>
      <c r="CO407" s="22"/>
      <c r="CP407" s="22"/>
      <c r="CQ407" s="22"/>
      <c r="CR407" s="22"/>
      <c r="CS407" s="22"/>
      <c r="CT407" s="22"/>
      <c r="CU407" s="22"/>
      <c r="CV407" s="22"/>
      <c r="CW407" s="22"/>
      <c r="CX407" s="22"/>
      <c r="CY407" s="22"/>
      <c r="CZ407" s="22"/>
      <c r="DA407" s="22"/>
      <c r="DB407" s="22"/>
      <c r="DC407" s="22"/>
      <c r="DD407" s="22"/>
      <c r="DE407" s="22"/>
      <c r="DF407" s="22"/>
      <c r="DG407" s="22"/>
      <c r="DH407" s="22"/>
      <c r="DI407" s="22"/>
      <c r="DJ407" s="22"/>
      <c r="DK407" s="22"/>
      <c r="DL407" s="22"/>
      <c r="DM407" s="22"/>
      <c r="DN407" s="22"/>
      <c r="DO407" s="22"/>
      <c r="DP407" s="22"/>
    </row>
    <row r="408" spans="2:120">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c r="CA408" s="22"/>
      <c r="CB408" s="22"/>
      <c r="CC408" s="22"/>
      <c r="CD408" s="22"/>
      <c r="CE408" s="22"/>
      <c r="CF408" s="22"/>
      <c r="CG408" s="22"/>
      <c r="CH408" s="22"/>
      <c r="CI408" s="22"/>
      <c r="CJ408" s="22"/>
      <c r="CK408" s="22"/>
      <c r="CL408" s="22"/>
      <c r="CM408" s="22"/>
      <c r="CN408" s="22"/>
      <c r="CO408" s="22"/>
      <c r="CP408" s="22"/>
      <c r="CQ408" s="22"/>
      <c r="CR408" s="22"/>
      <c r="CS408" s="22"/>
      <c r="CT408" s="22"/>
      <c r="CU408" s="22"/>
      <c r="CV408" s="22"/>
      <c r="CW408" s="22"/>
      <c r="CX408" s="22"/>
      <c r="CY408" s="22"/>
      <c r="CZ408" s="22"/>
      <c r="DA408" s="22"/>
      <c r="DB408" s="22"/>
      <c r="DC408" s="22"/>
      <c r="DD408" s="22"/>
      <c r="DE408" s="22"/>
      <c r="DF408" s="22"/>
      <c r="DG408" s="22"/>
      <c r="DH408" s="22"/>
      <c r="DI408" s="22"/>
      <c r="DJ408" s="22"/>
      <c r="DK408" s="22"/>
      <c r="DL408" s="22"/>
      <c r="DM408" s="22"/>
      <c r="DN408" s="22"/>
      <c r="DO408" s="22"/>
      <c r="DP408" s="22"/>
    </row>
    <row r="409" spans="2:120">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c r="CA409" s="22"/>
      <c r="CB409" s="22"/>
      <c r="CC409" s="22"/>
      <c r="CD409" s="22"/>
      <c r="CE409" s="22"/>
      <c r="CF409" s="22"/>
      <c r="CG409" s="22"/>
      <c r="CH409" s="22"/>
      <c r="CI409" s="22"/>
      <c r="CJ409" s="22"/>
      <c r="CK409" s="22"/>
      <c r="CL409" s="22"/>
      <c r="CM409" s="22"/>
      <c r="CN409" s="22"/>
      <c r="CO409" s="22"/>
      <c r="CP409" s="22"/>
      <c r="CQ409" s="22"/>
      <c r="CR409" s="22"/>
      <c r="CS409" s="22"/>
      <c r="CT409" s="22"/>
      <c r="CU409" s="22"/>
      <c r="CV409" s="22"/>
      <c r="CW409" s="22"/>
      <c r="CX409" s="22"/>
      <c r="CY409" s="22"/>
      <c r="CZ409" s="22"/>
      <c r="DA409" s="22"/>
      <c r="DB409" s="22"/>
      <c r="DC409" s="22"/>
      <c r="DD409" s="22"/>
      <c r="DE409" s="22"/>
      <c r="DF409" s="22"/>
      <c r="DG409" s="22"/>
      <c r="DH409" s="22"/>
      <c r="DI409" s="22"/>
      <c r="DJ409" s="22"/>
      <c r="DK409" s="22"/>
      <c r="DL409" s="22"/>
      <c r="DM409" s="22"/>
      <c r="DN409" s="22"/>
      <c r="DO409" s="22"/>
      <c r="DP409" s="22"/>
    </row>
    <row r="410" spans="2:120">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c r="CA410" s="22"/>
      <c r="CB410" s="22"/>
      <c r="CC410" s="22"/>
      <c r="CD410" s="22"/>
      <c r="CE410" s="22"/>
      <c r="CF410" s="22"/>
      <c r="CG410" s="22"/>
      <c r="CH410" s="22"/>
      <c r="CI410" s="22"/>
      <c r="CJ410" s="22"/>
      <c r="CK410" s="22"/>
      <c r="CL410" s="22"/>
      <c r="CM410" s="22"/>
      <c r="CN410" s="22"/>
      <c r="CO410" s="22"/>
      <c r="CP410" s="22"/>
      <c r="CQ410" s="22"/>
      <c r="CR410" s="22"/>
      <c r="CS410" s="22"/>
      <c r="CT410" s="22"/>
      <c r="CU410" s="22"/>
      <c r="CV410" s="22"/>
      <c r="CW410" s="22"/>
      <c r="CX410" s="22"/>
      <c r="CY410" s="22"/>
      <c r="CZ410" s="22"/>
      <c r="DA410" s="22"/>
      <c r="DB410" s="22"/>
      <c r="DC410" s="22"/>
      <c r="DD410" s="22"/>
      <c r="DE410" s="22"/>
      <c r="DF410" s="22"/>
      <c r="DG410" s="22"/>
      <c r="DH410" s="22"/>
      <c r="DI410" s="22"/>
      <c r="DJ410" s="22"/>
      <c r="DK410" s="22"/>
      <c r="DL410" s="22"/>
      <c r="DM410" s="22"/>
      <c r="DN410" s="22"/>
      <c r="DO410" s="22"/>
      <c r="DP410" s="22"/>
    </row>
    <row r="411" spans="2:120">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c r="CA411" s="22"/>
      <c r="CB411" s="22"/>
      <c r="CC411" s="22"/>
      <c r="CD411" s="22"/>
      <c r="CE411" s="22"/>
      <c r="CF411" s="22"/>
      <c r="CG411" s="22"/>
      <c r="CH411" s="22"/>
      <c r="CI411" s="22"/>
      <c r="CJ411" s="22"/>
      <c r="CK411" s="22"/>
      <c r="CL411" s="22"/>
      <c r="CM411" s="22"/>
      <c r="CN411" s="22"/>
      <c r="CO411" s="22"/>
      <c r="CP411" s="22"/>
      <c r="CQ411" s="22"/>
      <c r="CR411" s="22"/>
      <c r="CS411" s="22"/>
      <c r="CT411" s="22"/>
      <c r="CU411" s="22"/>
      <c r="CV411" s="22"/>
      <c r="CW411" s="22"/>
      <c r="CX411" s="22"/>
      <c r="CY411" s="22"/>
      <c r="CZ411" s="22"/>
      <c r="DA411" s="22"/>
      <c r="DB411" s="22"/>
      <c r="DC411" s="22"/>
      <c r="DD411" s="22"/>
      <c r="DE411" s="22"/>
      <c r="DF411" s="22"/>
      <c r="DG411" s="22"/>
      <c r="DH411" s="22"/>
      <c r="DI411" s="22"/>
      <c r="DJ411" s="22"/>
      <c r="DK411" s="22"/>
      <c r="DL411" s="22"/>
      <c r="DM411" s="22"/>
      <c r="DN411" s="22"/>
      <c r="DO411" s="22"/>
      <c r="DP411" s="22"/>
    </row>
    <row r="412" spans="2:120">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c r="CA412" s="22"/>
      <c r="CB412" s="22"/>
      <c r="CC412" s="22"/>
      <c r="CD412" s="22"/>
      <c r="CE412" s="22"/>
      <c r="CF412" s="22"/>
      <c r="CG412" s="22"/>
      <c r="CH412" s="22"/>
      <c r="CI412" s="22"/>
      <c r="CJ412" s="22"/>
      <c r="CK412" s="22"/>
      <c r="CL412" s="22"/>
      <c r="CM412" s="22"/>
      <c r="CN412" s="22"/>
      <c r="CO412" s="22"/>
      <c r="CP412" s="22"/>
      <c r="CQ412" s="22"/>
      <c r="CR412" s="22"/>
      <c r="CS412" s="22"/>
      <c r="CT412" s="22"/>
      <c r="CU412" s="22"/>
      <c r="CV412" s="22"/>
      <c r="CW412" s="22"/>
      <c r="CX412" s="22"/>
      <c r="CY412" s="22"/>
      <c r="CZ412" s="22"/>
      <c r="DA412" s="22"/>
      <c r="DB412" s="22"/>
      <c r="DC412" s="22"/>
      <c r="DD412" s="22"/>
      <c r="DE412" s="22"/>
      <c r="DF412" s="22"/>
      <c r="DG412" s="22"/>
      <c r="DH412" s="22"/>
      <c r="DI412" s="22"/>
      <c r="DJ412" s="22"/>
      <c r="DK412" s="22"/>
      <c r="DL412" s="22"/>
      <c r="DM412" s="22"/>
      <c r="DN412" s="22"/>
      <c r="DO412" s="22"/>
      <c r="DP412" s="22"/>
    </row>
    <row r="413" spans="2:120">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c r="CA413" s="22"/>
      <c r="CB413" s="22"/>
      <c r="CC413" s="22"/>
      <c r="CD413" s="22"/>
      <c r="CE413" s="22"/>
      <c r="CF413" s="22"/>
      <c r="CG413" s="22"/>
      <c r="CH413" s="22"/>
      <c r="CI413" s="22"/>
      <c r="CJ413" s="22"/>
      <c r="CK413" s="22"/>
      <c r="CL413" s="22"/>
      <c r="CM413" s="22"/>
      <c r="CN413" s="22"/>
      <c r="CO413" s="22"/>
      <c r="CP413" s="22"/>
      <c r="CQ413" s="22"/>
      <c r="CR413" s="22"/>
      <c r="CS413" s="22"/>
      <c r="CT413" s="22"/>
      <c r="CU413" s="22"/>
      <c r="CV413" s="22"/>
      <c r="CW413" s="22"/>
      <c r="CX413" s="22"/>
      <c r="CY413" s="22"/>
      <c r="CZ413" s="22"/>
      <c r="DA413" s="22"/>
      <c r="DB413" s="22"/>
      <c r="DC413" s="22"/>
      <c r="DD413" s="22"/>
      <c r="DE413" s="22"/>
      <c r="DF413" s="22"/>
      <c r="DG413" s="22"/>
      <c r="DH413" s="22"/>
      <c r="DI413" s="22"/>
      <c r="DJ413" s="22"/>
      <c r="DK413" s="22"/>
      <c r="DL413" s="22"/>
      <c r="DM413" s="22"/>
      <c r="DN413" s="22"/>
      <c r="DO413" s="22"/>
      <c r="DP413" s="22"/>
    </row>
    <row r="414" spans="2:120">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c r="CA414" s="22"/>
      <c r="CB414" s="22"/>
      <c r="CC414" s="22"/>
      <c r="CD414" s="22"/>
      <c r="CE414" s="22"/>
      <c r="CF414" s="22"/>
      <c r="CG414" s="22"/>
      <c r="CH414" s="22"/>
      <c r="CI414" s="22"/>
      <c r="CJ414" s="22"/>
      <c r="CK414" s="22"/>
      <c r="CL414" s="22"/>
      <c r="CM414" s="22"/>
      <c r="CN414" s="22"/>
      <c r="CO414" s="22"/>
      <c r="CP414" s="22"/>
      <c r="CQ414" s="22"/>
      <c r="CR414" s="22"/>
      <c r="CS414" s="22"/>
      <c r="CT414" s="22"/>
      <c r="CU414" s="22"/>
      <c r="CV414" s="22"/>
      <c r="CW414" s="22"/>
      <c r="CX414" s="22"/>
      <c r="CY414" s="22"/>
      <c r="CZ414" s="22"/>
      <c r="DA414" s="22"/>
      <c r="DB414" s="22"/>
      <c r="DC414" s="22"/>
      <c r="DD414" s="22"/>
      <c r="DE414" s="22"/>
      <c r="DF414" s="22"/>
      <c r="DG414" s="22"/>
      <c r="DH414" s="22"/>
      <c r="DI414" s="22"/>
      <c r="DJ414" s="22"/>
      <c r="DK414" s="22"/>
      <c r="DL414" s="22"/>
      <c r="DM414" s="22"/>
      <c r="DN414" s="22"/>
      <c r="DO414" s="22"/>
      <c r="DP414" s="22"/>
    </row>
    <row r="415" spans="2:120">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c r="CA415" s="22"/>
      <c r="CB415" s="22"/>
      <c r="CC415" s="22"/>
      <c r="CD415" s="22"/>
      <c r="CE415" s="22"/>
      <c r="CF415" s="22"/>
      <c r="CG415" s="22"/>
      <c r="CH415" s="22"/>
      <c r="CI415" s="22"/>
      <c r="CJ415" s="22"/>
      <c r="CK415" s="22"/>
      <c r="CL415" s="22"/>
      <c r="CM415" s="22"/>
      <c r="CN415" s="22"/>
      <c r="CO415" s="22"/>
      <c r="CP415" s="22"/>
      <c r="CQ415" s="22"/>
      <c r="CR415" s="22"/>
      <c r="CS415" s="22"/>
      <c r="CT415" s="22"/>
      <c r="CU415" s="22"/>
      <c r="CV415" s="22"/>
      <c r="CW415" s="22"/>
      <c r="CX415" s="22"/>
      <c r="CY415" s="22"/>
      <c r="CZ415" s="22"/>
      <c r="DA415" s="22"/>
      <c r="DB415" s="22"/>
      <c r="DC415" s="22"/>
      <c r="DD415" s="22"/>
      <c r="DE415" s="22"/>
      <c r="DF415" s="22"/>
      <c r="DG415" s="22"/>
      <c r="DH415" s="22"/>
      <c r="DI415" s="22"/>
      <c r="DJ415" s="22"/>
      <c r="DK415" s="22"/>
      <c r="DL415" s="22"/>
      <c r="DM415" s="22"/>
      <c r="DN415" s="22"/>
      <c r="DO415" s="22"/>
      <c r="DP415" s="22"/>
    </row>
    <row r="416" spans="2:120">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c r="CA416" s="22"/>
      <c r="CB416" s="22"/>
      <c r="CC416" s="22"/>
      <c r="CD416" s="22"/>
      <c r="CE416" s="22"/>
      <c r="CF416" s="22"/>
      <c r="CG416" s="22"/>
      <c r="CH416" s="22"/>
      <c r="CI416" s="22"/>
      <c r="CJ416" s="22"/>
      <c r="CK416" s="22"/>
      <c r="CL416" s="22"/>
      <c r="CM416" s="22"/>
      <c r="CN416" s="22"/>
      <c r="CO416" s="22"/>
      <c r="CP416" s="22"/>
      <c r="CQ416" s="22"/>
      <c r="CR416" s="22"/>
      <c r="CS416" s="22"/>
      <c r="CT416" s="22"/>
      <c r="CU416" s="22"/>
      <c r="CV416" s="22"/>
      <c r="CW416" s="22"/>
      <c r="CX416" s="22"/>
      <c r="CY416" s="22"/>
      <c r="CZ416" s="22"/>
      <c r="DA416" s="22"/>
      <c r="DB416" s="22"/>
      <c r="DC416" s="22"/>
      <c r="DD416" s="22"/>
      <c r="DE416" s="22"/>
      <c r="DF416" s="22"/>
      <c r="DG416" s="22"/>
      <c r="DH416" s="22"/>
      <c r="DI416" s="22"/>
      <c r="DJ416" s="22"/>
      <c r="DK416" s="22"/>
      <c r="DL416" s="22"/>
      <c r="DM416" s="22"/>
      <c r="DN416" s="22"/>
      <c r="DO416" s="22"/>
      <c r="DP416" s="22"/>
    </row>
    <row r="417" spans="2:120">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c r="CA417" s="22"/>
      <c r="CB417" s="22"/>
      <c r="CC417" s="22"/>
      <c r="CD417" s="22"/>
      <c r="CE417" s="22"/>
      <c r="CF417" s="22"/>
      <c r="CG417" s="22"/>
      <c r="CH417" s="22"/>
      <c r="CI417" s="22"/>
      <c r="CJ417" s="22"/>
      <c r="CK417" s="22"/>
      <c r="CL417" s="22"/>
      <c r="CM417" s="22"/>
      <c r="CN417" s="22"/>
      <c r="CO417" s="22"/>
      <c r="CP417" s="22"/>
      <c r="CQ417" s="22"/>
      <c r="CR417" s="22"/>
      <c r="CS417" s="22"/>
      <c r="CT417" s="22"/>
      <c r="CU417" s="22"/>
      <c r="CV417" s="22"/>
      <c r="CW417" s="22"/>
      <c r="CX417" s="22"/>
      <c r="CY417" s="22"/>
      <c r="CZ417" s="22"/>
      <c r="DA417" s="22"/>
      <c r="DB417" s="22"/>
      <c r="DC417" s="22"/>
      <c r="DD417" s="22"/>
      <c r="DE417" s="22"/>
      <c r="DF417" s="22"/>
      <c r="DG417" s="22"/>
      <c r="DH417" s="22"/>
      <c r="DI417" s="22"/>
      <c r="DJ417" s="22"/>
      <c r="DK417" s="22"/>
      <c r="DL417" s="22"/>
      <c r="DM417" s="22"/>
      <c r="DN417" s="22"/>
      <c r="DO417" s="22"/>
      <c r="DP417" s="22"/>
    </row>
    <row r="418" spans="2:120">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c r="CA418" s="22"/>
      <c r="CB418" s="22"/>
      <c r="CC418" s="22"/>
      <c r="CD418" s="22"/>
      <c r="CE418" s="22"/>
      <c r="CF418" s="22"/>
      <c r="CG418" s="22"/>
      <c r="CH418" s="22"/>
      <c r="CI418" s="22"/>
      <c r="CJ418" s="22"/>
      <c r="CK418" s="22"/>
      <c r="CL418" s="22"/>
      <c r="CM418" s="22"/>
      <c r="CN418" s="22"/>
      <c r="CO418" s="22"/>
      <c r="CP418" s="22"/>
      <c r="CQ418" s="22"/>
      <c r="CR418" s="22"/>
      <c r="CS418" s="22"/>
      <c r="CT418" s="22"/>
      <c r="CU418" s="22"/>
      <c r="CV418" s="22"/>
      <c r="CW418" s="22"/>
      <c r="CX418" s="22"/>
      <c r="CY418" s="22"/>
      <c r="CZ418" s="22"/>
      <c r="DA418" s="22"/>
      <c r="DB418" s="22"/>
      <c r="DC418" s="22"/>
      <c r="DD418" s="22"/>
      <c r="DE418" s="22"/>
      <c r="DF418" s="22"/>
      <c r="DG418" s="22"/>
      <c r="DH418" s="22"/>
      <c r="DI418" s="22"/>
      <c r="DJ418" s="22"/>
      <c r="DK418" s="22"/>
      <c r="DL418" s="22"/>
      <c r="DM418" s="22"/>
      <c r="DN418" s="22"/>
      <c r="DO418" s="22"/>
      <c r="DP418" s="22"/>
    </row>
    <row r="419" spans="2:120">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c r="CA419" s="22"/>
      <c r="CB419" s="22"/>
      <c r="CC419" s="22"/>
      <c r="CD419" s="22"/>
      <c r="CE419" s="22"/>
      <c r="CF419" s="22"/>
      <c r="CG419" s="22"/>
      <c r="CH419" s="22"/>
      <c r="CI419" s="22"/>
      <c r="CJ419" s="22"/>
      <c r="CK419" s="22"/>
      <c r="CL419" s="22"/>
      <c r="CM419" s="22"/>
      <c r="CN419" s="22"/>
      <c r="CO419" s="22"/>
      <c r="CP419" s="22"/>
      <c r="CQ419" s="22"/>
      <c r="CR419" s="22"/>
      <c r="CS419" s="22"/>
      <c r="CT419" s="22"/>
      <c r="CU419" s="22"/>
      <c r="CV419" s="22"/>
      <c r="CW419" s="22"/>
      <c r="CX419" s="22"/>
      <c r="CY419" s="22"/>
      <c r="CZ419" s="22"/>
      <c r="DA419" s="22"/>
      <c r="DB419" s="22"/>
      <c r="DC419" s="22"/>
      <c r="DD419" s="22"/>
      <c r="DE419" s="22"/>
      <c r="DF419" s="22"/>
      <c r="DG419" s="22"/>
      <c r="DH419" s="22"/>
      <c r="DI419" s="22"/>
      <c r="DJ419" s="22"/>
      <c r="DK419" s="22"/>
      <c r="DL419" s="22"/>
      <c r="DM419" s="22"/>
      <c r="DN419" s="22"/>
      <c r="DO419" s="22"/>
      <c r="DP419" s="22"/>
    </row>
    <row r="420" spans="2:120">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c r="CA420" s="22"/>
      <c r="CB420" s="22"/>
      <c r="CC420" s="22"/>
      <c r="CD420" s="22"/>
      <c r="CE420" s="22"/>
      <c r="CF420" s="22"/>
      <c r="CG420" s="22"/>
      <c r="CH420" s="22"/>
      <c r="CI420" s="22"/>
      <c r="CJ420" s="22"/>
      <c r="CK420" s="22"/>
      <c r="CL420" s="22"/>
      <c r="CM420" s="22"/>
      <c r="CN420" s="22"/>
      <c r="CO420" s="22"/>
      <c r="CP420" s="22"/>
      <c r="CQ420" s="22"/>
      <c r="CR420" s="22"/>
      <c r="CS420" s="22"/>
      <c r="CT420" s="22"/>
      <c r="CU420" s="22"/>
      <c r="CV420" s="22"/>
      <c r="CW420" s="22"/>
      <c r="CX420" s="22"/>
      <c r="CY420" s="22"/>
      <c r="CZ420" s="22"/>
      <c r="DA420" s="22"/>
      <c r="DB420" s="22"/>
      <c r="DC420" s="22"/>
      <c r="DD420" s="22"/>
      <c r="DE420" s="22"/>
      <c r="DF420" s="22"/>
      <c r="DG420" s="22"/>
      <c r="DH420" s="22"/>
      <c r="DI420" s="22"/>
      <c r="DJ420" s="22"/>
      <c r="DK420" s="22"/>
      <c r="DL420" s="22"/>
      <c r="DM420" s="22"/>
      <c r="DN420" s="22"/>
      <c r="DO420" s="22"/>
      <c r="DP420" s="22"/>
    </row>
    <row r="421" spans="2:120">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c r="CA421" s="22"/>
      <c r="CB421" s="22"/>
      <c r="CC421" s="22"/>
      <c r="CD421" s="22"/>
      <c r="CE421" s="22"/>
      <c r="CF421" s="22"/>
      <c r="CG421" s="22"/>
      <c r="CH421" s="22"/>
      <c r="CI421" s="22"/>
      <c r="CJ421" s="22"/>
      <c r="CK421" s="22"/>
      <c r="CL421" s="22"/>
      <c r="CM421" s="22"/>
      <c r="CN421" s="22"/>
      <c r="CO421" s="22"/>
      <c r="CP421" s="22"/>
      <c r="CQ421" s="22"/>
      <c r="CR421" s="22"/>
      <c r="CS421" s="22"/>
      <c r="CT421" s="22"/>
      <c r="CU421" s="22"/>
      <c r="CV421" s="22"/>
      <c r="CW421" s="22"/>
      <c r="CX421" s="22"/>
      <c r="CY421" s="22"/>
      <c r="CZ421" s="22"/>
      <c r="DA421" s="22"/>
      <c r="DB421" s="22"/>
      <c r="DC421" s="22"/>
      <c r="DD421" s="22"/>
      <c r="DE421" s="22"/>
      <c r="DF421" s="22"/>
      <c r="DG421" s="22"/>
      <c r="DH421" s="22"/>
      <c r="DI421" s="22"/>
      <c r="DJ421" s="22"/>
      <c r="DK421" s="22"/>
      <c r="DL421" s="22"/>
      <c r="DM421" s="22"/>
      <c r="DN421" s="22"/>
      <c r="DO421" s="22"/>
      <c r="DP421" s="22"/>
    </row>
    <row r="422" spans="2:120">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c r="CA422" s="22"/>
      <c r="CB422" s="22"/>
      <c r="CC422" s="22"/>
      <c r="CD422" s="22"/>
      <c r="CE422" s="22"/>
      <c r="CF422" s="22"/>
      <c r="CG422" s="22"/>
      <c r="CH422" s="22"/>
      <c r="CI422" s="22"/>
      <c r="CJ422" s="22"/>
      <c r="CK422" s="22"/>
      <c r="CL422" s="22"/>
      <c r="CM422" s="22"/>
      <c r="CN422" s="22"/>
      <c r="CO422" s="22"/>
      <c r="CP422" s="22"/>
      <c r="CQ422" s="22"/>
      <c r="CR422" s="22"/>
      <c r="CS422" s="22"/>
      <c r="CT422" s="22"/>
      <c r="CU422" s="22"/>
      <c r="CV422" s="22"/>
      <c r="CW422" s="22"/>
      <c r="CX422" s="22"/>
      <c r="CY422" s="22"/>
      <c r="CZ422" s="22"/>
      <c r="DA422" s="22"/>
      <c r="DB422" s="22"/>
      <c r="DC422" s="22"/>
      <c r="DD422" s="22"/>
      <c r="DE422" s="22"/>
      <c r="DF422" s="22"/>
      <c r="DG422" s="22"/>
      <c r="DH422" s="22"/>
      <c r="DI422" s="22"/>
      <c r="DJ422" s="22"/>
      <c r="DK422" s="22"/>
      <c r="DL422" s="22"/>
      <c r="DM422" s="22"/>
      <c r="DN422" s="22"/>
      <c r="DO422" s="22"/>
      <c r="DP422" s="22"/>
    </row>
    <row r="423" spans="2:120">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c r="CA423" s="22"/>
      <c r="CB423" s="22"/>
      <c r="CC423" s="22"/>
      <c r="CD423" s="22"/>
      <c r="CE423" s="22"/>
      <c r="CF423" s="22"/>
      <c r="CG423" s="22"/>
      <c r="CH423" s="22"/>
      <c r="CI423" s="22"/>
      <c r="CJ423" s="22"/>
      <c r="CK423" s="22"/>
      <c r="CL423" s="22"/>
      <c r="CM423" s="22"/>
      <c r="CN423" s="22"/>
      <c r="CO423" s="22"/>
      <c r="CP423" s="22"/>
      <c r="CQ423" s="22"/>
      <c r="CR423" s="22"/>
      <c r="CS423" s="22"/>
      <c r="CT423" s="22"/>
      <c r="CU423" s="22"/>
      <c r="CV423" s="22"/>
      <c r="CW423" s="22"/>
      <c r="CX423" s="22"/>
      <c r="CY423" s="22"/>
      <c r="CZ423" s="22"/>
      <c r="DA423" s="22"/>
      <c r="DB423" s="22"/>
      <c r="DC423" s="22"/>
      <c r="DD423" s="22"/>
      <c r="DE423" s="22"/>
      <c r="DF423" s="22"/>
      <c r="DG423" s="22"/>
      <c r="DH423" s="22"/>
      <c r="DI423" s="22"/>
      <c r="DJ423" s="22"/>
      <c r="DK423" s="22"/>
      <c r="DL423" s="22"/>
      <c r="DM423" s="22"/>
      <c r="DN423" s="22"/>
      <c r="DO423" s="22"/>
      <c r="DP423" s="22"/>
    </row>
    <row r="424" spans="2:120">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c r="CA424" s="22"/>
      <c r="CB424" s="22"/>
      <c r="CC424" s="22"/>
      <c r="CD424" s="22"/>
      <c r="CE424" s="22"/>
      <c r="CF424" s="22"/>
      <c r="CG424" s="22"/>
      <c r="CH424" s="22"/>
      <c r="CI424" s="22"/>
      <c r="CJ424" s="22"/>
      <c r="CK424" s="22"/>
      <c r="CL424" s="22"/>
      <c r="CM424" s="22"/>
      <c r="CN424" s="22"/>
      <c r="CO424" s="22"/>
      <c r="CP424" s="22"/>
      <c r="CQ424" s="22"/>
      <c r="CR424" s="22"/>
      <c r="CS424" s="22"/>
      <c r="CT424" s="22"/>
      <c r="CU424" s="22"/>
      <c r="CV424" s="22"/>
      <c r="CW424" s="22"/>
      <c r="CX424" s="22"/>
      <c r="CY424" s="22"/>
      <c r="CZ424" s="22"/>
      <c r="DA424" s="22"/>
      <c r="DB424" s="22"/>
      <c r="DC424" s="22"/>
      <c r="DD424" s="22"/>
      <c r="DE424" s="22"/>
      <c r="DF424" s="22"/>
      <c r="DG424" s="22"/>
      <c r="DH424" s="22"/>
      <c r="DI424" s="22"/>
      <c r="DJ424" s="22"/>
      <c r="DK424" s="22"/>
      <c r="DL424" s="22"/>
      <c r="DM424" s="22"/>
      <c r="DN424" s="22"/>
      <c r="DO424" s="22"/>
      <c r="DP424" s="22"/>
    </row>
    <row r="425" spans="2:120">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c r="CA425" s="22"/>
      <c r="CB425" s="22"/>
      <c r="CC425" s="22"/>
      <c r="CD425" s="22"/>
      <c r="CE425" s="22"/>
      <c r="CF425" s="22"/>
      <c r="CG425" s="22"/>
      <c r="CH425" s="22"/>
      <c r="CI425" s="22"/>
      <c r="CJ425" s="22"/>
      <c r="CK425" s="22"/>
      <c r="CL425" s="22"/>
      <c r="CM425" s="22"/>
      <c r="CN425" s="22"/>
      <c r="CO425" s="22"/>
      <c r="CP425" s="22"/>
      <c r="CQ425" s="22"/>
      <c r="CR425" s="22"/>
      <c r="CS425" s="22"/>
      <c r="CT425" s="22"/>
      <c r="CU425" s="22"/>
      <c r="CV425" s="22"/>
      <c r="CW425" s="22"/>
      <c r="CX425" s="22"/>
      <c r="CY425" s="22"/>
      <c r="CZ425" s="22"/>
      <c r="DA425" s="22"/>
      <c r="DB425" s="22"/>
      <c r="DC425" s="22"/>
      <c r="DD425" s="22"/>
      <c r="DE425" s="22"/>
      <c r="DF425" s="22"/>
      <c r="DG425" s="22"/>
      <c r="DH425" s="22"/>
      <c r="DI425" s="22"/>
      <c r="DJ425" s="22"/>
      <c r="DK425" s="22"/>
      <c r="DL425" s="22"/>
      <c r="DM425" s="22"/>
      <c r="DN425" s="22"/>
      <c r="DO425" s="22"/>
      <c r="DP425" s="22"/>
    </row>
    <row r="426" spans="2:120">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c r="CA426" s="22"/>
      <c r="CB426" s="22"/>
      <c r="CC426" s="22"/>
      <c r="CD426" s="22"/>
      <c r="CE426" s="22"/>
      <c r="CF426" s="22"/>
      <c r="CG426" s="22"/>
      <c r="CH426" s="22"/>
      <c r="CI426" s="22"/>
      <c r="CJ426" s="22"/>
      <c r="CK426" s="22"/>
      <c r="CL426" s="22"/>
      <c r="CM426" s="22"/>
      <c r="CN426" s="22"/>
      <c r="CO426" s="22"/>
      <c r="CP426" s="22"/>
      <c r="CQ426" s="22"/>
      <c r="CR426" s="22"/>
      <c r="CS426" s="22"/>
      <c r="CT426" s="22"/>
      <c r="CU426" s="22"/>
      <c r="CV426" s="22"/>
      <c r="CW426" s="22"/>
      <c r="CX426" s="22"/>
      <c r="CY426" s="22"/>
      <c r="CZ426" s="22"/>
      <c r="DA426" s="22"/>
      <c r="DB426" s="22"/>
      <c r="DC426" s="22"/>
      <c r="DD426" s="22"/>
      <c r="DE426" s="22"/>
      <c r="DF426" s="22"/>
      <c r="DG426" s="22"/>
      <c r="DH426" s="22"/>
      <c r="DI426" s="22"/>
      <c r="DJ426" s="22"/>
      <c r="DK426" s="22"/>
      <c r="DL426" s="22"/>
      <c r="DM426" s="22"/>
      <c r="DN426" s="22"/>
      <c r="DO426" s="22"/>
      <c r="DP426" s="22"/>
    </row>
    <row r="427" spans="2:120">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c r="CA427" s="22"/>
      <c r="CB427" s="22"/>
      <c r="CC427" s="22"/>
      <c r="CD427" s="22"/>
      <c r="CE427" s="22"/>
      <c r="CF427" s="22"/>
      <c r="CG427" s="22"/>
      <c r="CH427" s="22"/>
      <c r="CI427" s="22"/>
      <c r="CJ427" s="22"/>
      <c r="CK427" s="22"/>
      <c r="CL427" s="22"/>
      <c r="CM427" s="22"/>
      <c r="CN427" s="22"/>
      <c r="CO427" s="22"/>
      <c r="CP427" s="22"/>
      <c r="CQ427" s="22"/>
      <c r="CR427" s="22"/>
      <c r="CS427" s="22"/>
      <c r="CT427" s="22"/>
      <c r="CU427" s="22"/>
      <c r="CV427" s="22"/>
      <c r="CW427" s="22"/>
      <c r="CX427" s="22"/>
      <c r="CY427" s="22"/>
      <c r="CZ427" s="22"/>
      <c r="DA427" s="22"/>
      <c r="DB427" s="22"/>
      <c r="DC427" s="22"/>
      <c r="DD427" s="22"/>
      <c r="DE427" s="22"/>
      <c r="DF427" s="22"/>
      <c r="DG427" s="22"/>
      <c r="DH427" s="22"/>
      <c r="DI427" s="22"/>
      <c r="DJ427" s="22"/>
      <c r="DK427" s="22"/>
      <c r="DL427" s="22"/>
      <c r="DM427" s="22"/>
      <c r="DN427" s="22"/>
      <c r="DO427" s="22"/>
      <c r="DP427" s="22"/>
    </row>
    <row r="428" spans="2:120">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c r="CA428" s="22"/>
      <c r="CB428" s="22"/>
      <c r="CC428" s="22"/>
      <c r="CD428" s="22"/>
      <c r="CE428" s="22"/>
      <c r="CF428" s="22"/>
      <c r="CG428" s="22"/>
      <c r="CH428" s="22"/>
      <c r="CI428" s="22"/>
      <c r="CJ428" s="22"/>
      <c r="CK428" s="22"/>
      <c r="CL428" s="22"/>
      <c r="CM428" s="22"/>
      <c r="CN428" s="22"/>
      <c r="CO428" s="22"/>
      <c r="CP428" s="22"/>
      <c r="CQ428" s="22"/>
      <c r="CR428" s="22"/>
      <c r="CS428" s="22"/>
      <c r="CT428" s="22"/>
      <c r="CU428" s="22"/>
      <c r="CV428" s="22"/>
      <c r="CW428" s="22"/>
      <c r="CX428" s="22"/>
      <c r="CY428" s="22"/>
      <c r="CZ428" s="22"/>
      <c r="DA428" s="22"/>
      <c r="DB428" s="22"/>
      <c r="DC428" s="22"/>
      <c r="DD428" s="22"/>
      <c r="DE428" s="22"/>
      <c r="DF428" s="22"/>
      <c r="DG428" s="22"/>
      <c r="DH428" s="22"/>
      <c r="DI428" s="22"/>
      <c r="DJ428" s="22"/>
      <c r="DK428" s="22"/>
      <c r="DL428" s="22"/>
      <c r="DM428" s="22"/>
      <c r="DN428" s="22"/>
      <c r="DO428" s="22"/>
      <c r="DP428" s="22"/>
    </row>
    <row r="429" spans="2:120">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c r="CA429" s="22"/>
      <c r="CB429" s="22"/>
      <c r="CC429" s="22"/>
      <c r="CD429" s="22"/>
      <c r="CE429" s="22"/>
      <c r="CF429" s="22"/>
      <c r="CG429" s="22"/>
      <c r="CH429" s="22"/>
      <c r="CI429" s="22"/>
      <c r="CJ429" s="22"/>
      <c r="CK429" s="22"/>
      <c r="CL429" s="22"/>
      <c r="CM429" s="22"/>
      <c r="CN429" s="22"/>
      <c r="CO429" s="22"/>
      <c r="CP429" s="22"/>
      <c r="CQ429" s="22"/>
      <c r="CR429" s="22"/>
      <c r="CS429" s="22"/>
      <c r="CT429" s="22"/>
      <c r="CU429" s="22"/>
      <c r="CV429" s="22"/>
      <c r="CW429" s="22"/>
      <c r="CX429" s="22"/>
      <c r="CY429" s="22"/>
      <c r="CZ429" s="22"/>
      <c r="DA429" s="22"/>
      <c r="DB429" s="22"/>
      <c r="DC429" s="22"/>
      <c r="DD429" s="22"/>
      <c r="DE429" s="22"/>
      <c r="DF429" s="22"/>
      <c r="DG429" s="22"/>
      <c r="DH429" s="22"/>
      <c r="DI429" s="22"/>
      <c r="DJ429" s="22"/>
      <c r="DK429" s="22"/>
      <c r="DL429" s="22"/>
      <c r="DM429" s="22"/>
      <c r="DN429" s="22"/>
      <c r="DO429" s="22"/>
      <c r="DP429" s="22"/>
    </row>
    <row r="430" spans="2:120">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c r="CA430" s="22"/>
      <c r="CB430" s="22"/>
      <c r="CC430" s="22"/>
      <c r="CD430" s="22"/>
      <c r="CE430" s="22"/>
      <c r="CF430" s="22"/>
      <c r="CG430" s="22"/>
      <c r="CH430" s="22"/>
      <c r="CI430" s="22"/>
      <c r="CJ430" s="22"/>
      <c r="CK430" s="22"/>
      <c r="CL430" s="22"/>
      <c r="CM430" s="22"/>
      <c r="CN430" s="22"/>
      <c r="CO430" s="22"/>
      <c r="CP430" s="22"/>
      <c r="CQ430" s="22"/>
      <c r="CR430" s="22"/>
      <c r="CS430" s="22"/>
      <c r="CT430" s="22"/>
      <c r="CU430" s="22"/>
      <c r="CV430" s="22"/>
      <c r="CW430" s="22"/>
      <c r="CX430" s="22"/>
      <c r="CY430" s="22"/>
      <c r="CZ430" s="22"/>
      <c r="DA430" s="22"/>
      <c r="DB430" s="22"/>
      <c r="DC430" s="22"/>
      <c r="DD430" s="22"/>
      <c r="DE430" s="22"/>
      <c r="DF430" s="22"/>
      <c r="DG430" s="22"/>
      <c r="DH430" s="22"/>
      <c r="DI430" s="22"/>
      <c r="DJ430" s="22"/>
      <c r="DK430" s="22"/>
      <c r="DL430" s="22"/>
      <c r="DM430" s="22"/>
      <c r="DN430" s="22"/>
      <c r="DO430" s="22"/>
      <c r="DP430" s="22"/>
    </row>
    <row r="431" spans="2:120">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c r="CA431" s="22"/>
      <c r="CB431" s="22"/>
      <c r="CC431" s="22"/>
      <c r="CD431" s="22"/>
      <c r="CE431" s="22"/>
      <c r="CF431" s="22"/>
      <c r="CG431" s="22"/>
      <c r="CH431" s="22"/>
      <c r="CI431" s="22"/>
      <c r="CJ431" s="22"/>
      <c r="CK431" s="22"/>
      <c r="CL431" s="22"/>
      <c r="CM431" s="22"/>
      <c r="CN431" s="22"/>
      <c r="CO431" s="22"/>
      <c r="CP431" s="22"/>
      <c r="CQ431" s="22"/>
      <c r="CR431" s="22"/>
      <c r="CS431" s="22"/>
      <c r="CT431" s="22"/>
      <c r="CU431" s="22"/>
      <c r="CV431" s="22"/>
      <c r="CW431" s="22"/>
      <c r="CX431" s="22"/>
      <c r="CY431" s="22"/>
      <c r="CZ431" s="22"/>
      <c r="DA431" s="22"/>
      <c r="DB431" s="22"/>
      <c r="DC431" s="22"/>
      <c r="DD431" s="22"/>
      <c r="DE431" s="22"/>
      <c r="DF431" s="22"/>
      <c r="DG431" s="22"/>
      <c r="DH431" s="22"/>
      <c r="DI431" s="22"/>
      <c r="DJ431" s="22"/>
      <c r="DK431" s="22"/>
      <c r="DL431" s="22"/>
      <c r="DM431" s="22"/>
      <c r="DN431" s="22"/>
      <c r="DO431" s="22"/>
      <c r="DP431" s="22"/>
    </row>
    <row r="432" spans="2:120">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c r="CA432" s="22"/>
      <c r="CB432" s="22"/>
      <c r="CC432" s="22"/>
      <c r="CD432" s="22"/>
      <c r="CE432" s="22"/>
      <c r="CF432" s="22"/>
      <c r="CG432" s="22"/>
      <c r="CH432" s="22"/>
      <c r="CI432" s="22"/>
      <c r="CJ432" s="22"/>
      <c r="CK432" s="22"/>
      <c r="CL432" s="22"/>
      <c r="CM432" s="22"/>
      <c r="CN432" s="22"/>
      <c r="CO432" s="22"/>
      <c r="CP432" s="22"/>
      <c r="CQ432" s="22"/>
      <c r="CR432" s="22"/>
      <c r="CS432" s="22"/>
      <c r="CT432" s="22"/>
      <c r="CU432" s="22"/>
      <c r="CV432" s="22"/>
      <c r="CW432" s="22"/>
      <c r="CX432" s="22"/>
      <c r="CY432" s="22"/>
      <c r="CZ432" s="22"/>
      <c r="DA432" s="22"/>
      <c r="DB432" s="22"/>
      <c r="DC432" s="22"/>
      <c r="DD432" s="22"/>
      <c r="DE432" s="22"/>
      <c r="DF432" s="22"/>
      <c r="DG432" s="22"/>
      <c r="DH432" s="22"/>
      <c r="DI432" s="22"/>
      <c r="DJ432" s="22"/>
      <c r="DK432" s="22"/>
      <c r="DL432" s="22"/>
      <c r="DM432" s="22"/>
      <c r="DN432" s="22"/>
      <c r="DO432" s="22"/>
      <c r="DP432" s="22"/>
    </row>
    <row r="433" spans="2:120">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c r="CA433" s="22"/>
      <c r="CB433" s="22"/>
      <c r="CC433" s="22"/>
      <c r="CD433" s="22"/>
      <c r="CE433" s="22"/>
      <c r="CF433" s="22"/>
      <c r="CG433" s="22"/>
      <c r="CH433" s="22"/>
      <c r="CI433" s="22"/>
      <c r="CJ433" s="22"/>
      <c r="CK433" s="22"/>
      <c r="CL433" s="22"/>
      <c r="CM433" s="22"/>
      <c r="CN433" s="22"/>
      <c r="CO433" s="22"/>
      <c r="CP433" s="22"/>
      <c r="CQ433" s="22"/>
      <c r="CR433" s="22"/>
      <c r="CS433" s="22"/>
      <c r="CT433" s="22"/>
      <c r="CU433" s="22"/>
      <c r="CV433" s="22"/>
      <c r="CW433" s="22"/>
      <c r="CX433" s="22"/>
      <c r="CY433" s="22"/>
      <c r="CZ433" s="22"/>
      <c r="DA433" s="22"/>
      <c r="DB433" s="22"/>
      <c r="DC433" s="22"/>
      <c r="DD433" s="22"/>
      <c r="DE433" s="22"/>
      <c r="DF433" s="22"/>
      <c r="DG433" s="22"/>
      <c r="DH433" s="22"/>
      <c r="DI433" s="22"/>
      <c r="DJ433" s="22"/>
      <c r="DK433" s="22"/>
      <c r="DL433" s="22"/>
      <c r="DM433" s="22"/>
      <c r="DN433" s="22"/>
      <c r="DO433" s="22"/>
      <c r="DP433" s="22"/>
    </row>
    <row r="434" spans="2:120">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c r="CA434" s="22"/>
      <c r="CB434" s="22"/>
      <c r="CC434" s="22"/>
      <c r="CD434" s="22"/>
      <c r="CE434" s="22"/>
      <c r="CF434" s="22"/>
      <c r="CG434" s="22"/>
      <c r="CH434" s="22"/>
      <c r="CI434" s="22"/>
      <c r="CJ434" s="22"/>
      <c r="CK434" s="22"/>
      <c r="CL434" s="22"/>
      <c r="CM434" s="22"/>
      <c r="CN434" s="22"/>
      <c r="CO434" s="22"/>
      <c r="CP434" s="22"/>
      <c r="CQ434" s="22"/>
      <c r="CR434" s="22"/>
      <c r="CS434" s="22"/>
      <c r="CT434" s="22"/>
      <c r="CU434" s="22"/>
      <c r="CV434" s="22"/>
      <c r="CW434" s="22"/>
      <c r="CX434" s="22"/>
      <c r="CY434" s="22"/>
      <c r="CZ434" s="22"/>
      <c r="DA434" s="22"/>
      <c r="DB434" s="22"/>
      <c r="DC434" s="22"/>
      <c r="DD434" s="22"/>
      <c r="DE434" s="22"/>
      <c r="DF434" s="22"/>
      <c r="DG434" s="22"/>
      <c r="DH434" s="22"/>
      <c r="DI434" s="22"/>
      <c r="DJ434" s="22"/>
      <c r="DK434" s="22"/>
      <c r="DL434" s="22"/>
      <c r="DM434" s="22"/>
      <c r="DN434" s="22"/>
      <c r="DO434" s="22"/>
      <c r="DP434" s="22"/>
    </row>
    <row r="435" spans="2:120">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c r="CA435" s="22"/>
      <c r="CB435" s="22"/>
      <c r="CC435" s="22"/>
      <c r="CD435" s="22"/>
      <c r="CE435" s="22"/>
      <c r="CF435" s="22"/>
      <c r="CG435" s="22"/>
      <c r="CH435" s="22"/>
      <c r="CI435" s="22"/>
      <c r="CJ435" s="22"/>
      <c r="CK435" s="22"/>
      <c r="CL435" s="22"/>
      <c r="CM435" s="22"/>
      <c r="CN435" s="22"/>
      <c r="CO435" s="22"/>
      <c r="CP435" s="22"/>
      <c r="CQ435" s="22"/>
      <c r="CR435" s="22"/>
      <c r="CS435" s="22"/>
      <c r="CT435" s="22"/>
      <c r="CU435" s="22"/>
      <c r="CV435" s="22"/>
      <c r="CW435" s="22"/>
      <c r="CX435" s="22"/>
      <c r="CY435" s="22"/>
      <c r="CZ435" s="22"/>
      <c r="DA435" s="22"/>
      <c r="DB435" s="22"/>
      <c r="DC435" s="22"/>
      <c r="DD435" s="22"/>
      <c r="DE435" s="22"/>
      <c r="DF435" s="22"/>
      <c r="DG435" s="22"/>
      <c r="DH435" s="22"/>
      <c r="DI435" s="22"/>
      <c r="DJ435" s="22"/>
      <c r="DK435" s="22"/>
      <c r="DL435" s="22"/>
      <c r="DM435" s="22"/>
      <c r="DN435" s="22"/>
      <c r="DO435" s="22"/>
      <c r="DP435" s="22"/>
    </row>
    <row r="436" spans="2:120">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c r="CA436" s="22"/>
      <c r="CB436" s="22"/>
      <c r="CC436" s="22"/>
      <c r="CD436" s="22"/>
      <c r="CE436" s="22"/>
      <c r="CF436" s="22"/>
      <c r="CG436" s="22"/>
      <c r="CH436" s="22"/>
      <c r="CI436" s="22"/>
      <c r="CJ436" s="22"/>
      <c r="CK436" s="22"/>
      <c r="CL436" s="22"/>
      <c r="CM436" s="22"/>
      <c r="CN436" s="22"/>
      <c r="CO436" s="22"/>
      <c r="CP436" s="22"/>
      <c r="CQ436" s="22"/>
      <c r="CR436" s="22"/>
      <c r="CS436" s="22"/>
      <c r="CT436" s="22"/>
      <c r="CU436" s="22"/>
      <c r="CV436" s="22"/>
      <c r="CW436" s="22"/>
      <c r="CX436" s="22"/>
      <c r="CY436" s="22"/>
      <c r="CZ436" s="22"/>
      <c r="DA436" s="22"/>
      <c r="DB436" s="22"/>
      <c r="DC436" s="22"/>
      <c r="DD436" s="22"/>
      <c r="DE436" s="22"/>
      <c r="DF436" s="22"/>
      <c r="DG436" s="22"/>
      <c r="DH436" s="22"/>
      <c r="DI436" s="22"/>
      <c r="DJ436" s="22"/>
      <c r="DK436" s="22"/>
      <c r="DL436" s="22"/>
      <c r="DM436" s="22"/>
      <c r="DN436" s="22"/>
      <c r="DO436" s="22"/>
      <c r="DP436" s="22"/>
    </row>
    <row r="437" spans="2:120">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c r="CA437" s="22"/>
      <c r="CB437" s="22"/>
      <c r="CC437" s="22"/>
      <c r="CD437" s="22"/>
      <c r="CE437" s="22"/>
      <c r="CF437" s="22"/>
      <c r="CG437" s="22"/>
      <c r="CH437" s="22"/>
      <c r="CI437" s="22"/>
      <c r="CJ437" s="22"/>
      <c r="CK437" s="22"/>
      <c r="CL437" s="22"/>
      <c r="CM437" s="22"/>
      <c r="CN437" s="22"/>
      <c r="CO437" s="22"/>
      <c r="CP437" s="22"/>
      <c r="CQ437" s="22"/>
      <c r="CR437" s="22"/>
      <c r="CS437" s="22"/>
      <c r="CT437" s="22"/>
      <c r="CU437" s="22"/>
      <c r="CV437" s="22"/>
      <c r="CW437" s="22"/>
      <c r="CX437" s="22"/>
      <c r="CY437" s="22"/>
      <c r="CZ437" s="22"/>
      <c r="DA437" s="22"/>
      <c r="DB437" s="22"/>
      <c r="DC437" s="22"/>
      <c r="DD437" s="22"/>
      <c r="DE437" s="22"/>
      <c r="DF437" s="22"/>
      <c r="DG437" s="22"/>
      <c r="DH437" s="22"/>
      <c r="DI437" s="22"/>
      <c r="DJ437" s="22"/>
      <c r="DK437" s="22"/>
      <c r="DL437" s="22"/>
      <c r="DM437" s="22"/>
      <c r="DN437" s="22"/>
      <c r="DO437" s="22"/>
      <c r="DP437" s="22"/>
    </row>
    <row r="438" spans="2:120">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c r="CA438" s="22"/>
      <c r="CB438" s="22"/>
      <c r="CC438" s="22"/>
      <c r="CD438" s="22"/>
      <c r="CE438" s="22"/>
      <c r="CF438" s="22"/>
      <c r="CG438" s="22"/>
      <c r="CH438" s="22"/>
      <c r="CI438" s="22"/>
      <c r="CJ438" s="22"/>
      <c r="CK438" s="22"/>
      <c r="CL438" s="22"/>
      <c r="CM438" s="22"/>
      <c r="CN438" s="22"/>
      <c r="CO438" s="22"/>
      <c r="CP438" s="22"/>
      <c r="CQ438" s="22"/>
      <c r="CR438" s="22"/>
      <c r="CS438" s="22"/>
      <c r="CT438" s="22"/>
      <c r="CU438" s="22"/>
      <c r="CV438" s="22"/>
      <c r="CW438" s="22"/>
      <c r="CX438" s="22"/>
      <c r="CY438" s="22"/>
      <c r="CZ438" s="22"/>
      <c r="DA438" s="22"/>
      <c r="DB438" s="22"/>
      <c r="DC438" s="22"/>
      <c r="DD438" s="22"/>
      <c r="DE438" s="22"/>
      <c r="DF438" s="22"/>
      <c r="DG438" s="22"/>
      <c r="DH438" s="22"/>
      <c r="DI438" s="22"/>
      <c r="DJ438" s="22"/>
      <c r="DK438" s="22"/>
      <c r="DL438" s="22"/>
      <c r="DM438" s="22"/>
      <c r="DN438" s="22"/>
      <c r="DO438" s="22"/>
      <c r="DP438" s="22"/>
    </row>
    <row r="439" spans="2:120">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c r="CA439" s="22"/>
      <c r="CB439" s="22"/>
      <c r="CC439" s="22"/>
      <c r="CD439" s="22"/>
      <c r="CE439" s="22"/>
      <c r="CF439" s="22"/>
      <c r="CG439" s="22"/>
      <c r="CH439" s="22"/>
      <c r="CI439" s="22"/>
      <c r="CJ439" s="22"/>
      <c r="CK439" s="22"/>
      <c r="CL439" s="22"/>
      <c r="CM439" s="22"/>
      <c r="CN439" s="22"/>
      <c r="CO439" s="22"/>
      <c r="CP439" s="22"/>
      <c r="CQ439" s="22"/>
      <c r="CR439" s="22"/>
      <c r="CS439" s="22"/>
      <c r="CT439" s="22"/>
      <c r="CU439" s="22"/>
      <c r="CV439" s="22"/>
      <c r="CW439" s="22"/>
      <c r="CX439" s="22"/>
      <c r="CY439" s="22"/>
      <c r="CZ439" s="22"/>
      <c r="DA439" s="22"/>
      <c r="DB439" s="22"/>
      <c r="DC439" s="22"/>
      <c r="DD439" s="22"/>
      <c r="DE439" s="22"/>
      <c r="DF439" s="22"/>
      <c r="DG439" s="22"/>
      <c r="DH439" s="22"/>
      <c r="DI439" s="22"/>
      <c r="DJ439" s="22"/>
      <c r="DK439" s="22"/>
      <c r="DL439" s="22"/>
      <c r="DM439" s="22"/>
      <c r="DN439" s="22"/>
      <c r="DO439" s="22"/>
      <c r="DP439" s="22"/>
    </row>
    <row r="440" spans="2:120">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c r="CA440" s="22"/>
      <c r="CB440" s="22"/>
      <c r="CC440" s="22"/>
      <c r="CD440" s="22"/>
      <c r="CE440" s="22"/>
      <c r="CF440" s="22"/>
      <c r="CG440" s="22"/>
      <c r="CH440" s="22"/>
      <c r="CI440" s="22"/>
      <c r="CJ440" s="22"/>
      <c r="CK440" s="22"/>
      <c r="CL440" s="22"/>
      <c r="CM440" s="22"/>
      <c r="CN440" s="22"/>
      <c r="CO440" s="22"/>
      <c r="CP440" s="22"/>
      <c r="CQ440" s="22"/>
      <c r="CR440" s="22"/>
      <c r="CS440" s="22"/>
      <c r="CT440" s="22"/>
      <c r="CU440" s="22"/>
      <c r="CV440" s="22"/>
      <c r="CW440" s="22"/>
      <c r="CX440" s="22"/>
      <c r="CY440" s="22"/>
      <c r="CZ440" s="22"/>
      <c r="DA440" s="22"/>
      <c r="DB440" s="22"/>
      <c r="DC440" s="22"/>
      <c r="DD440" s="22"/>
      <c r="DE440" s="22"/>
      <c r="DF440" s="22"/>
      <c r="DG440" s="22"/>
      <c r="DH440" s="22"/>
      <c r="DI440" s="22"/>
      <c r="DJ440" s="22"/>
      <c r="DK440" s="22"/>
      <c r="DL440" s="22"/>
      <c r="DM440" s="22"/>
      <c r="DN440" s="22"/>
      <c r="DO440" s="22"/>
      <c r="DP440" s="22"/>
    </row>
    <row r="441" spans="2:120">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c r="CA441" s="22"/>
      <c r="CB441" s="22"/>
      <c r="CC441" s="22"/>
      <c r="CD441" s="22"/>
      <c r="CE441" s="22"/>
      <c r="CF441" s="22"/>
      <c r="CG441" s="22"/>
      <c r="CH441" s="22"/>
      <c r="CI441" s="22"/>
      <c r="CJ441" s="22"/>
      <c r="CK441" s="22"/>
      <c r="CL441" s="22"/>
      <c r="CM441" s="22"/>
      <c r="CN441" s="22"/>
      <c r="CO441" s="22"/>
      <c r="CP441" s="22"/>
      <c r="CQ441" s="22"/>
      <c r="CR441" s="22"/>
      <c r="CS441" s="22"/>
      <c r="CT441" s="22"/>
      <c r="CU441" s="22"/>
      <c r="CV441" s="22"/>
      <c r="CW441" s="22"/>
      <c r="CX441" s="22"/>
      <c r="CY441" s="22"/>
      <c r="CZ441" s="22"/>
      <c r="DA441" s="22"/>
      <c r="DB441" s="22"/>
      <c r="DC441" s="22"/>
      <c r="DD441" s="22"/>
      <c r="DE441" s="22"/>
      <c r="DF441" s="22"/>
      <c r="DG441" s="22"/>
      <c r="DH441" s="22"/>
      <c r="DI441" s="22"/>
      <c r="DJ441" s="22"/>
      <c r="DK441" s="22"/>
      <c r="DL441" s="22"/>
      <c r="DM441" s="22"/>
      <c r="DN441" s="22"/>
      <c r="DO441" s="22"/>
      <c r="DP441" s="22"/>
    </row>
    <row r="442" spans="2:120">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c r="CA442" s="22"/>
      <c r="CB442" s="22"/>
      <c r="CC442" s="22"/>
      <c r="CD442" s="22"/>
      <c r="CE442" s="22"/>
      <c r="CF442" s="22"/>
      <c r="CG442" s="22"/>
      <c r="CH442" s="22"/>
      <c r="CI442" s="22"/>
      <c r="CJ442" s="22"/>
      <c r="CK442" s="22"/>
      <c r="CL442" s="22"/>
      <c r="CM442" s="22"/>
      <c r="CN442" s="22"/>
      <c r="CO442" s="22"/>
      <c r="CP442" s="22"/>
      <c r="CQ442" s="22"/>
      <c r="CR442" s="22"/>
      <c r="CS442" s="22"/>
      <c r="CT442" s="22"/>
      <c r="CU442" s="22"/>
      <c r="CV442" s="22"/>
      <c r="CW442" s="22"/>
      <c r="CX442" s="22"/>
      <c r="CY442" s="22"/>
      <c r="CZ442" s="22"/>
      <c r="DA442" s="22"/>
      <c r="DB442" s="22"/>
      <c r="DC442" s="22"/>
      <c r="DD442" s="22"/>
      <c r="DE442" s="22"/>
      <c r="DF442" s="22"/>
      <c r="DG442" s="22"/>
      <c r="DH442" s="22"/>
      <c r="DI442" s="22"/>
      <c r="DJ442" s="22"/>
      <c r="DK442" s="22"/>
      <c r="DL442" s="22"/>
      <c r="DM442" s="22"/>
      <c r="DN442" s="22"/>
      <c r="DO442" s="22"/>
      <c r="DP442" s="22"/>
    </row>
    <row r="443" spans="2:120">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c r="CA443" s="22"/>
      <c r="CB443" s="22"/>
      <c r="CC443" s="22"/>
      <c r="CD443" s="22"/>
      <c r="CE443" s="22"/>
      <c r="CF443" s="22"/>
      <c r="CG443" s="22"/>
      <c r="CH443" s="22"/>
      <c r="CI443" s="22"/>
      <c r="CJ443" s="22"/>
      <c r="CK443" s="22"/>
      <c r="CL443" s="22"/>
      <c r="CM443" s="22"/>
      <c r="CN443" s="22"/>
      <c r="CO443" s="22"/>
      <c r="CP443" s="22"/>
      <c r="CQ443" s="22"/>
      <c r="CR443" s="22"/>
      <c r="CS443" s="22"/>
      <c r="CT443" s="22"/>
      <c r="CU443" s="22"/>
      <c r="CV443" s="22"/>
      <c r="CW443" s="22"/>
      <c r="CX443" s="22"/>
      <c r="CY443" s="22"/>
      <c r="CZ443" s="22"/>
      <c r="DA443" s="22"/>
      <c r="DB443" s="22"/>
      <c r="DC443" s="22"/>
      <c r="DD443" s="22"/>
      <c r="DE443" s="22"/>
      <c r="DF443" s="22"/>
      <c r="DG443" s="22"/>
      <c r="DH443" s="22"/>
      <c r="DI443" s="22"/>
      <c r="DJ443" s="22"/>
      <c r="DK443" s="22"/>
      <c r="DL443" s="22"/>
      <c r="DM443" s="22"/>
      <c r="DN443" s="22"/>
      <c r="DO443" s="22"/>
      <c r="DP443" s="22"/>
    </row>
    <row r="444" spans="2:120">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c r="CA444" s="22"/>
      <c r="CB444" s="22"/>
      <c r="CC444" s="22"/>
      <c r="CD444" s="22"/>
      <c r="CE444" s="22"/>
      <c r="CF444" s="22"/>
      <c r="CG444" s="22"/>
      <c r="CH444" s="22"/>
      <c r="CI444" s="22"/>
      <c r="CJ444" s="22"/>
      <c r="CK444" s="22"/>
      <c r="CL444" s="22"/>
      <c r="CM444" s="22"/>
      <c r="CN444" s="22"/>
      <c r="CO444" s="22"/>
      <c r="CP444" s="22"/>
      <c r="CQ444" s="22"/>
      <c r="CR444" s="22"/>
      <c r="CS444" s="22"/>
      <c r="CT444" s="22"/>
      <c r="CU444" s="22"/>
      <c r="CV444" s="22"/>
      <c r="CW444" s="22"/>
      <c r="CX444" s="22"/>
      <c r="CY444" s="22"/>
      <c r="CZ444" s="22"/>
      <c r="DA444" s="22"/>
      <c r="DB444" s="22"/>
      <c r="DC444" s="22"/>
      <c r="DD444" s="22"/>
      <c r="DE444" s="22"/>
      <c r="DF444" s="22"/>
      <c r="DG444" s="22"/>
      <c r="DH444" s="22"/>
      <c r="DI444" s="22"/>
      <c r="DJ444" s="22"/>
      <c r="DK444" s="22"/>
      <c r="DL444" s="22"/>
      <c r="DM444" s="22"/>
      <c r="DN444" s="22"/>
      <c r="DO444" s="22"/>
      <c r="DP444" s="22"/>
    </row>
    <row r="445" spans="2:120">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c r="CA445" s="22"/>
      <c r="CB445" s="22"/>
      <c r="CC445" s="22"/>
      <c r="CD445" s="22"/>
      <c r="CE445" s="22"/>
      <c r="CF445" s="22"/>
      <c r="CG445" s="22"/>
      <c r="CH445" s="22"/>
      <c r="CI445" s="22"/>
      <c r="CJ445" s="22"/>
      <c r="CK445" s="22"/>
      <c r="CL445" s="22"/>
      <c r="CM445" s="22"/>
      <c r="CN445" s="22"/>
      <c r="CO445" s="22"/>
      <c r="CP445" s="22"/>
      <c r="CQ445" s="22"/>
      <c r="CR445" s="22"/>
      <c r="CS445" s="22"/>
      <c r="CT445" s="22"/>
      <c r="CU445" s="22"/>
      <c r="CV445" s="22"/>
      <c r="CW445" s="22"/>
      <c r="CX445" s="22"/>
      <c r="CY445" s="22"/>
      <c r="CZ445" s="22"/>
      <c r="DA445" s="22"/>
      <c r="DB445" s="22"/>
      <c r="DC445" s="22"/>
      <c r="DD445" s="22"/>
      <c r="DE445" s="22"/>
      <c r="DF445" s="22"/>
      <c r="DG445" s="22"/>
      <c r="DH445" s="22"/>
      <c r="DI445" s="22"/>
      <c r="DJ445" s="22"/>
      <c r="DK445" s="22"/>
      <c r="DL445" s="22"/>
      <c r="DM445" s="22"/>
      <c r="DN445" s="22"/>
      <c r="DO445" s="22"/>
      <c r="DP445" s="22"/>
    </row>
    <row r="446" spans="2:120">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c r="CA446" s="22"/>
      <c r="CB446" s="22"/>
      <c r="CC446" s="22"/>
      <c r="CD446" s="22"/>
      <c r="CE446" s="22"/>
      <c r="CF446" s="22"/>
      <c r="CG446" s="22"/>
      <c r="CH446" s="22"/>
      <c r="CI446" s="22"/>
      <c r="CJ446" s="22"/>
      <c r="CK446" s="22"/>
      <c r="CL446" s="22"/>
      <c r="CM446" s="22"/>
      <c r="CN446" s="22"/>
      <c r="CO446" s="22"/>
      <c r="CP446" s="22"/>
      <c r="CQ446" s="22"/>
      <c r="CR446" s="22"/>
      <c r="CS446" s="22"/>
      <c r="CT446" s="22"/>
      <c r="CU446" s="22"/>
      <c r="CV446" s="22"/>
      <c r="CW446" s="22"/>
      <c r="CX446" s="22"/>
      <c r="CY446" s="22"/>
      <c r="CZ446" s="22"/>
      <c r="DA446" s="22"/>
      <c r="DB446" s="22"/>
      <c r="DC446" s="22"/>
      <c r="DD446" s="22"/>
      <c r="DE446" s="22"/>
      <c r="DF446" s="22"/>
      <c r="DG446" s="22"/>
      <c r="DH446" s="22"/>
      <c r="DI446" s="22"/>
      <c r="DJ446" s="22"/>
      <c r="DK446" s="22"/>
      <c r="DL446" s="22"/>
      <c r="DM446" s="22"/>
      <c r="DN446" s="22"/>
      <c r="DO446" s="22"/>
      <c r="DP446" s="22"/>
    </row>
    <row r="447" spans="2:120">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c r="CA447" s="22"/>
      <c r="CB447" s="22"/>
      <c r="CC447" s="22"/>
      <c r="CD447" s="22"/>
      <c r="CE447" s="22"/>
      <c r="CF447" s="22"/>
      <c r="CG447" s="22"/>
      <c r="CH447" s="22"/>
      <c r="CI447" s="22"/>
      <c r="CJ447" s="22"/>
      <c r="CK447" s="22"/>
      <c r="CL447" s="22"/>
      <c r="CM447" s="22"/>
      <c r="CN447" s="22"/>
      <c r="CO447" s="22"/>
      <c r="CP447" s="22"/>
      <c r="CQ447" s="22"/>
      <c r="CR447" s="22"/>
      <c r="CS447" s="22"/>
      <c r="CT447" s="22"/>
      <c r="CU447" s="22"/>
      <c r="CV447" s="22"/>
      <c r="CW447" s="22"/>
      <c r="CX447" s="22"/>
      <c r="CY447" s="22"/>
      <c r="CZ447" s="22"/>
      <c r="DA447" s="22"/>
      <c r="DB447" s="22"/>
      <c r="DC447" s="22"/>
      <c r="DD447" s="22"/>
      <c r="DE447" s="22"/>
      <c r="DF447" s="22"/>
      <c r="DG447" s="22"/>
      <c r="DH447" s="22"/>
      <c r="DI447" s="22"/>
      <c r="DJ447" s="22"/>
      <c r="DK447" s="22"/>
      <c r="DL447" s="22"/>
      <c r="DM447" s="22"/>
      <c r="DN447" s="22"/>
      <c r="DO447" s="22"/>
      <c r="DP447" s="22"/>
    </row>
    <row r="448" spans="2:120">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c r="CA448" s="22"/>
      <c r="CB448" s="22"/>
      <c r="CC448" s="22"/>
      <c r="CD448" s="22"/>
      <c r="CE448" s="22"/>
      <c r="CF448" s="22"/>
      <c r="CG448" s="22"/>
      <c r="CH448" s="22"/>
      <c r="CI448" s="22"/>
      <c r="CJ448" s="22"/>
      <c r="CK448" s="22"/>
      <c r="CL448" s="22"/>
      <c r="CM448" s="22"/>
      <c r="CN448" s="22"/>
      <c r="CO448" s="22"/>
      <c r="CP448" s="22"/>
      <c r="CQ448" s="22"/>
      <c r="CR448" s="22"/>
      <c r="CS448" s="22"/>
      <c r="CT448" s="22"/>
      <c r="CU448" s="22"/>
      <c r="CV448" s="22"/>
      <c r="CW448" s="22"/>
      <c r="CX448" s="22"/>
      <c r="CY448" s="22"/>
      <c r="CZ448" s="22"/>
      <c r="DA448" s="22"/>
      <c r="DB448" s="22"/>
      <c r="DC448" s="22"/>
      <c r="DD448" s="22"/>
      <c r="DE448" s="22"/>
      <c r="DF448" s="22"/>
      <c r="DG448" s="22"/>
      <c r="DH448" s="22"/>
      <c r="DI448" s="22"/>
      <c r="DJ448" s="22"/>
      <c r="DK448" s="22"/>
      <c r="DL448" s="22"/>
      <c r="DM448" s="22"/>
      <c r="DN448" s="22"/>
      <c r="DO448" s="22"/>
      <c r="DP448" s="22"/>
    </row>
    <row r="449" spans="2:120">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c r="CA449" s="22"/>
      <c r="CB449" s="22"/>
      <c r="CC449" s="22"/>
      <c r="CD449" s="22"/>
      <c r="CE449" s="22"/>
      <c r="CF449" s="22"/>
      <c r="CG449" s="22"/>
      <c r="CH449" s="22"/>
      <c r="CI449" s="22"/>
      <c r="CJ449" s="22"/>
      <c r="CK449" s="22"/>
      <c r="CL449" s="22"/>
      <c r="CM449" s="22"/>
      <c r="CN449" s="22"/>
      <c r="CO449" s="22"/>
      <c r="CP449" s="22"/>
      <c r="CQ449" s="22"/>
      <c r="CR449" s="22"/>
      <c r="CS449" s="22"/>
      <c r="CT449" s="22"/>
      <c r="CU449" s="22"/>
      <c r="CV449" s="22"/>
      <c r="CW449" s="22"/>
      <c r="CX449" s="22"/>
      <c r="CY449" s="22"/>
      <c r="CZ449" s="22"/>
      <c r="DA449" s="22"/>
      <c r="DB449" s="22"/>
      <c r="DC449" s="22"/>
      <c r="DD449" s="22"/>
      <c r="DE449" s="22"/>
      <c r="DF449" s="22"/>
      <c r="DG449" s="22"/>
      <c r="DH449" s="22"/>
      <c r="DI449" s="22"/>
      <c r="DJ449" s="22"/>
      <c r="DK449" s="22"/>
      <c r="DL449" s="22"/>
      <c r="DM449" s="22"/>
      <c r="DN449" s="22"/>
      <c r="DO449" s="22"/>
      <c r="DP449" s="22"/>
    </row>
    <row r="450" spans="2:120">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c r="CA450" s="22"/>
      <c r="CB450" s="22"/>
      <c r="CC450" s="22"/>
      <c r="CD450" s="22"/>
      <c r="CE450" s="22"/>
      <c r="CF450" s="22"/>
      <c r="CG450" s="22"/>
      <c r="CH450" s="22"/>
      <c r="CI450" s="22"/>
      <c r="CJ450" s="22"/>
      <c r="CK450" s="22"/>
      <c r="CL450" s="22"/>
      <c r="CM450" s="22"/>
      <c r="CN450" s="22"/>
      <c r="CO450" s="22"/>
      <c r="CP450" s="22"/>
      <c r="CQ450" s="22"/>
      <c r="CR450" s="22"/>
      <c r="CS450" s="22"/>
      <c r="CT450" s="22"/>
      <c r="CU450" s="22"/>
      <c r="CV450" s="22"/>
      <c r="CW450" s="22"/>
      <c r="CX450" s="22"/>
      <c r="CY450" s="22"/>
      <c r="CZ450" s="22"/>
      <c r="DA450" s="22"/>
      <c r="DB450" s="22"/>
      <c r="DC450" s="22"/>
      <c r="DD450" s="22"/>
      <c r="DE450" s="22"/>
      <c r="DF450" s="22"/>
      <c r="DG450" s="22"/>
      <c r="DH450" s="22"/>
      <c r="DI450" s="22"/>
      <c r="DJ450" s="22"/>
      <c r="DK450" s="22"/>
      <c r="DL450" s="22"/>
      <c r="DM450" s="22"/>
      <c r="DN450" s="22"/>
      <c r="DO450" s="22"/>
      <c r="DP450" s="22"/>
    </row>
    <row r="451" spans="2:120">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c r="CA451" s="22"/>
      <c r="CB451" s="22"/>
      <c r="CC451" s="22"/>
      <c r="CD451" s="22"/>
      <c r="CE451" s="22"/>
      <c r="CF451" s="22"/>
      <c r="CG451" s="22"/>
      <c r="CH451" s="22"/>
      <c r="CI451" s="22"/>
      <c r="CJ451" s="22"/>
      <c r="CK451" s="22"/>
      <c r="CL451" s="22"/>
      <c r="CM451" s="22"/>
      <c r="CN451" s="22"/>
      <c r="CO451" s="22"/>
      <c r="CP451" s="22"/>
      <c r="CQ451" s="22"/>
      <c r="CR451" s="22"/>
      <c r="CS451" s="22"/>
      <c r="CT451" s="22"/>
      <c r="CU451" s="22"/>
      <c r="CV451" s="22"/>
      <c r="CW451" s="22"/>
      <c r="CX451" s="22"/>
      <c r="CY451" s="22"/>
      <c r="CZ451" s="22"/>
      <c r="DA451" s="22"/>
      <c r="DB451" s="22"/>
      <c r="DC451" s="22"/>
      <c r="DD451" s="22"/>
      <c r="DE451" s="22"/>
      <c r="DF451" s="22"/>
      <c r="DG451" s="22"/>
      <c r="DH451" s="22"/>
      <c r="DI451" s="22"/>
      <c r="DJ451" s="22"/>
      <c r="DK451" s="22"/>
      <c r="DL451" s="22"/>
      <c r="DM451" s="22"/>
      <c r="DN451" s="22"/>
      <c r="DO451" s="22"/>
      <c r="DP451" s="22"/>
    </row>
    <row r="452" spans="2:120">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c r="CA452" s="22"/>
      <c r="CB452" s="22"/>
      <c r="CC452" s="22"/>
      <c r="CD452" s="22"/>
      <c r="CE452" s="22"/>
      <c r="CF452" s="22"/>
      <c r="CG452" s="22"/>
      <c r="CH452" s="22"/>
      <c r="CI452" s="22"/>
      <c r="CJ452" s="22"/>
      <c r="CK452" s="22"/>
      <c r="CL452" s="22"/>
      <c r="CM452" s="22"/>
      <c r="CN452" s="22"/>
      <c r="CO452" s="22"/>
      <c r="CP452" s="22"/>
      <c r="CQ452" s="22"/>
      <c r="CR452" s="22"/>
      <c r="CS452" s="22"/>
      <c r="CT452" s="22"/>
      <c r="CU452" s="22"/>
      <c r="CV452" s="22"/>
      <c r="CW452" s="22"/>
      <c r="CX452" s="22"/>
      <c r="CY452" s="22"/>
      <c r="CZ452" s="22"/>
      <c r="DA452" s="22"/>
      <c r="DB452" s="22"/>
      <c r="DC452" s="22"/>
      <c r="DD452" s="22"/>
      <c r="DE452" s="22"/>
      <c r="DF452" s="22"/>
      <c r="DG452" s="22"/>
      <c r="DH452" s="22"/>
      <c r="DI452" s="22"/>
      <c r="DJ452" s="22"/>
      <c r="DK452" s="22"/>
      <c r="DL452" s="22"/>
      <c r="DM452" s="22"/>
      <c r="DN452" s="22"/>
      <c r="DO452" s="22"/>
      <c r="DP452" s="22"/>
    </row>
    <row r="453" spans="2:120">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c r="CA453" s="22"/>
      <c r="CB453" s="22"/>
      <c r="CC453" s="22"/>
      <c r="CD453" s="22"/>
      <c r="CE453" s="22"/>
      <c r="CF453" s="22"/>
      <c r="CG453" s="22"/>
      <c r="CH453" s="22"/>
      <c r="CI453" s="22"/>
      <c r="CJ453" s="22"/>
      <c r="CK453" s="22"/>
      <c r="CL453" s="22"/>
      <c r="CM453" s="22"/>
      <c r="CN453" s="22"/>
      <c r="CO453" s="22"/>
      <c r="CP453" s="22"/>
      <c r="CQ453" s="22"/>
      <c r="CR453" s="22"/>
      <c r="CS453" s="22"/>
      <c r="CT453" s="22"/>
      <c r="CU453" s="22"/>
      <c r="CV453" s="22"/>
      <c r="CW453" s="22"/>
      <c r="CX453" s="22"/>
      <c r="CY453" s="22"/>
      <c r="CZ453" s="22"/>
      <c r="DA453" s="22"/>
      <c r="DB453" s="22"/>
      <c r="DC453" s="22"/>
      <c r="DD453" s="22"/>
      <c r="DE453" s="22"/>
      <c r="DF453" s="22"/>
      <c r="DG453" s="22"/>
      <c r="DH453" s="22"/>
      <c r="DI453" s="22"/>
      <c r="DJ453" s="22"/>
      <c r="DK453" s="22"/>
      <c r="DL453" s="22"/>
      <c r="DM453" s="22"/>
      <c r="DN453" s="22"/>
      <c r="DO453" s="22"/>
      <c r="DP453" s="22"/>
    </row>
    <row r="454" spans="2:120">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c r="CA454" s="22"/>
      <c r="CB454" s="22"/>
      <c r="CC454" s="22"/>
      <c r="CD454" s="22"/>
      <c r="CE454" s="22"/>
      <c r="CF454" s="22"/>
      <c r="CG454" s="22"/>
      <c r="CH454" s="22"/>
      <c r="CI454" s="22"/>
      <c r="CJ454" s="22"/>
      <c r="CK454" s="22"/>
      <c r="CL454" s="22"/>
      <c r="CM454" s="22"/>
      <c r="CN454" s="22"/>
      <c r="CO454" s="22"/>
      <c r="CP454" s="22"/>
      <c r="CQ454" s="22"/>
      <c r="CR454" s="22"/>
      <c r="CS454" s="22"/>
      <c r="CT454" s="22"/>
      <c r="CU454" s="22"/>
      <c r="CV454" s="22"/>
      <c r="CW454" s="22"/>
      <c r="CX454" s="22"/>
      <c r="CY454" s="22"/>
      <c r="CZ454" s="22"/>
      <c r="DA454" s="22"/>
      <c r="DB454" s="22"/>
      <c r="DC454" s="22"/>
      <c r="DD454" s="22"/>
      <c r="DE454" s="22"/>
      <c r="DF454" s="22"/>
      <c r="DG454" s="22"/>
      <c r="DH454" s="22"/>
      <c r="DI454" s="22"/>
      <c r="DJ454" s="22"/>
      <c r="DK454" s="22"/>
      <c r="DL454" s="22"/>
      <c r="DM454" s="22"/>
      <c r="DN454" s="22"/>
      <c r="DO454" s="22"/>
      <c r="DP454" s="22"/>
    </row>
    <row r="455" spans="2:120">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c r="CA455" s="22"/>
      <c r="CB455" s="22"/>
      <c r="CC455" s="22"/>
      <c r="CD455" s="22"/>
      <c r="CE455" s="22"/>
      <c r="CF455" s="22"/>
      <c r="CG455" s="22"/>
      <c r="CH455" s="22"/>
      <c r="CI455" s="22"/>
      <c r="CJ455" s="22"/>
      <c r="CK455" s="22"/>
      <c r="CL455" s="22"/>
      <c r="CM455" s="22"/>
      <c r="CN455" s="22"/>
      <c r="CO455" s="22"/>
      <c r="CP455" s="22"/>
      <c r="CQ455" s="22"/>
      <c r="CR455" s="22"/>
      <c r="CS455" s="22"/>
      <c r="CT455" s="22"/>
      <c r="CU455" s="22"/>
      <c r="CV455" s="22"/>
      <c r="CW455" s="22"/>
      <c r="CX455" s="22"/>
      <c r="CY455" s="22"/>
      <c r="CZ455" s="22"/>
      <c r="DA455" s="22"/>
      <c r="DB455" s="22"/>
      <c r="DC455" s="22"/>
      <c r="DD455" s="22"/>
      <c r="DE455" s="22"/>
      <c r="DF455" s="22"/>
      <c r="DG455" s="22"/>
      <c r="DH455" s="22"/>
      <c r="DI455" s="22"/>
      <c r="DJ455" s="22"/>
      <c r="DK455" s="22"/>
      <c r="DL455" s="22"/>
      <c r="DM455" s="22"/>
      <c r="DN455" s="22"/>
      <c r="DO455" s="22"/>
      <c r="DP455" s="22"/>
    </row>
    <row r="456" spans="2:120">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c r="CA456" s="22"/>
      <c r="CB456" s="22"/>
      <c r="CC456" s="22"/>
      <c r="CD456" s="22"/>
      <c r="CE456" s="22"/>
      <c r="CF456" s="22"/>
      <c r="CG456" s="22"/>
      <c r="CH456" s="22"/>
      <c r="CI456" s="22"/>
      <c r="CJ456" s="22"/>
      <c r="CK456" s="22"/>
      <c r="CL456" s="22"/>
      <c r="CM456" s="22"/>
      <c r="CN456" s="22"/>
      <c r="CO456" s="22"/>
      <c r="CP456" s="22"/>
      <c r="CQ456" s="22"/>
      <c r="CR456" s="22"/>
      <c r="CS456" s="22"/>
      <c r="CT456" s="22"/>
      <c r="CU456" s="22"/>
      <c r="CV456" s="22"/>
      <c r="CW456" s="22"/>
      <c r="CX456" s="22"/>
      <c r="CY456" s="22"/>
      <c r="CZ456" s="22"/>
      <c r="DA456" s="22"/>
      <c r="DB456" s="22"/>
      <c r="DC456" s="22"/>
      <c r="DD456" s="22"/>
      <c r="DE456" s="22"/>
      <c r="DF456" s="22"/>
      <c r="DG456" s="22"/>
      <c r="DH456" s="22"/>
      <c r="DI456" s="22"/>
      <c r="DJ456" s="22"/>
      <c r="DK456" s="22"/>
      <c r="DL456" s="22"/>
      <c r="DM456" s="22"/>
      <c r="DN456" s="22"/>
      <c r="DO456" s="22"/>
      <c r="DP456" s="22"/>
    </row>
    <row r="457" spans="2:120">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c r="CA457" s="22"/>
      <c r="CB457" s="22"/>
      <c r="CC457" s="22"/>
      <c r="CD457" s="22"/>
      <c r="CE457" s="22"/>
      <c r="CF457" s="22"/>
      <c r="CG457" s="22"/>
      <c r="CH457" s="22"/>
      <c r="CI457" s="22"/>
      <c r="CJ457" s="22"/>
      <c r="CK457" s="22"/>
      <c r="CL457" s="22"/>
      <c r="CM457" s="22"/>
      <c r="CN457" s="22"/>
      <c r="CO457" s="22"/>
      <c r="CP457" s="22"/>
      <c r="CQ457" s="22"/>
      <c r="CR457" s="22"/>
      <c r="CS457" s="22"/>
      <c r="CT457" s="22"/>
      <c r="CU457" s="22"/>
      <c r="CV457" s="22"/>
      <c r="CW457" s="22"/>
      <c r="CX457" s="22"/>
      <c r="CY457" s="22"/>
      <c r="CZ457" s="22"/>
      <c r="DA457" s="22"/>
      <c r="DB457" s="22"/>
      <c r="DC457" s="22"/>
      <c r="DD457" s="22"/>
      <c r="DE457" s="22"/>
      <c r="DF457" s="22"/>
      <c r="DG457" s="22"/>
      <c r="DH457" s="22"/>
      <c r="DI457" s="22"/>
      <c r="DJ457" s="22"/>
      <c r="DK457" s="22"/>
      <c r="DL457" s="22"/>
      <c r="DM457" s="22"/>
      <c r="DN457" s="22"/>
      <c r="DO457" s="22"/>
      <c r="DP457" s="22"/>
    </row>
    <row r="458" spans="2:120">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c r="CA458" s="22"/>
      <c r="CB458" s="22"/>
      <c r="CC458" s="22"/>
      <c r="CD458" s="22"/>
      <c r="CE458" s="22"/>
      <c r="CF458" s="22"/>
      <c r="CG458" s="22"/>
      <c r="CH458" s="22"/>
      <c r="CI458" s="22"/>
      <c r="CJ458" s="22"/>
      <c r="CK458" s="22"/>
      <c r="CL458" s="22"/>
      <c r="CM458" s="22"/>
      <c r="CN458" s="22"/>
      <c r="CO458" s="22"/>
      <c r="CP458" s="22"/>
      <c r="CQ458" s="22"/>
      <c r="CR458" s="22"/>
      <c r="CS458" s="22"/>
      <c r="CT458" s="22"/>
      <c r="CU458" s="22"/>
      <c r="CV458" s="22"/>
      <c r="CW458" s="22"/>
      <c r="CX458" s="22"/>
      <c r="CY458" s="22"/>
      <c r="CZ458" s="22"/>
      <c r="DA458" s="22"/>
      <c r="DB458" s="22"/>
      <c r="DC458" s="22"/>
      <c r="DD458" s="22"/>
      <c r="DE458" s="22"/>
      <c r="DF458" s="22"/>
      <c r="DG458" s="22"/>
      <c r="DH458" s="22"/>
      <c r="DI458" s="22"/>
      <c r="DJ458" s="22"/>
      <c r="DK458" s="22"/>
      <c r="DL458" s="22"/>
      <c r="DM458" s="22"/>
      <c r="DN458" s="22"/>
      <c r="DO458" s="22"/>
      <c r="DP458" s="22"/>
    </row>
    <row r="459" spans="2:120">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c r="CA459" s="22"/>
      <c r="CB459" s="22"/>
      <c r="CC459" s="22"/>
      <c r="CD459" s="22"/>
      <c r="CE459" s="22"/>
      <c r="CF459" s="22"/>
      <c r="CG459" s="22"/>
      <c r="CH459" s="22"/>
      <c r="CI459" s="22"/>
      <c r="CJ459" s="22"/>
      <c r="CK459" s="22"/>
      <c r="CL459" s="22"/>
      <c r="CM459" s="22"/>
      <c r="CN459" s="22"/>
      <c r="CO459" s="22"/>
      <c r="CP459" s="22"/>
      <c r="CQ459" s="22"/>
      <c r="CR459" s="22"/>
      <c r="CS459" s="22"/>
      <c r="CT459" s="22"/>
      <c r="CU459" s="22"/>
      <c r="CV459" s="22"/>
      <c r="CW459" s="22"/>
      <c r="CX459" s="22"/>
      <c r="CY459" s="22"/>
      <c r="CZ459" s="22"/>
      <c r="DA459" s="22"/>
      <c r="DB459" s="22"/>
      <c r="DC459" s="22"/>
      <c r="DD459" s="22"/>
      <c r="DE459" s="22"/>
      <c r="DF459" s="22"/>
      <c r="DG459" s="22"/>
      <c r="DH459" s="22"/>
      <c r="DI459" s="22"/>
      <c r="DJ459" s="22"/>
      <c r="DK459" s="22"/>
      <c r="DL459" s="22"/>
      <c r="DM459" s="22"/>
      <c r="DN459" s="22"/>
      <c r="DO459" s="22"/>
      <c r="DP459" s="22"/>
    </row>
    <row r="460" spans="2:120">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c r="CA460" s="22"/>
      <c r="CB460" s="22"/>
      <c r="CC460" s="22"/>
      <c r="CD460" s="22"/>
      <c r="CE460" s="22"/>
      <c r="CF460" s="22"/>
      <c r="CG460" s="22"/>
      <c r="CH460" s="22"/>
      <c r="CI460" s="22"/>
      <c r="CJ460" s="22"/>
      <c r="CK460" s="22"/>
      <c r="CL460" s="22"/>
      <c r="CM460" s="22"/>
      <c r="CN460" s="22"/>
      <c r="CO460" s="22"/>
      <c r="CP460" s="22"/>
      <c r="CQ460" s="22"/>
      <c r="CR460" s="22"/>
      <c r="CS460" s="22"/>
      <c r="CT460" s="22"/>
      <c r="CU460" s="22"/>
      <c r="CV460" s="22"/>
      <c r="CW460" s="22"/>
      <c r="CX460" s="22"/>
      <c r="CY460" s="22"/>
      <c r="CZ460" s="22"/>
      <c r="DA460" s="22"/>
      <c r="DB460" s="22"/>
      <c r="DC460" s="22"/>
      <c r="DD460" s="22"/>
      <c r="DE460" s="22"/>
      <c r="DF460" s="22"/>
      <c r="DG460" s="22"/>
      <c r="DH460" s="22"/>
      <c r="DI460" s="22"/>
      <c r="DJ460" s="22"/>
      <c r="DK460" s="22"/>
      <c r="DL460" s="22"/>
      <c r="DM460" s="22"/>
      <c r="DN460" s="22"/>
      <c r="DO460" s="22"/>
      <c r="DP460" s="22"/>
    </row>
    <row r="461" spans="2:120">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c r="CL461" s="22"/>
      <c r="CM461" s="22"/>
      <c r="CN461" s="22"/>
      <c r="CO461" s="22"/>
      <c r="CP461" s="22"/>
      <c r="CQ461" s="22"/>
      <c r="CR461" s="22"/>
      <c r="CS461" s="22"/>
      <c r="CT461" s="22"/>
      <c r="CU461" s="22"/>
      <c r="CV461" s="22"/>
      <c r="CW461" s="22"/>
      <c r="CX461" s="22"/>
      <c r="CY461" s="22"/>
      <c r="CZ461" s="22"/>
      <c r="DA461" s="22"/>
      <c r="DB461" s="22"/>
      <c r="DC461" s="22"/>
      <c r="DD461" s="22"/>
      <c r="DE461" s="22"/>
      <c r="DF461" s="22"/>
      <c r="DG461" s="22"/>
      <c r="DH461" s="22"/>
      <c r="DI461" s="22"/>
      <c r="DJ461" s="22"/>
      <c r="DK461" s="22"/>
      <c r="DL461" s="22"/>
      <c r="DM461" s="22"/>
      <c r="DN461" s="22"/>
      <c r="DO461" s="22"/>
      <c r="DP461" s="22"/>
    </row>
    <row r="462" spans="2:120">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c r="CL462" s="22"/>
      <c r="CM462" s="22"/>
      <c r="CN462" s="22"/>
      <c r="CO462" s="22"/>
      <c r="CP462" s="22"/>
      <c r="CQ462" s="22"/>
      <c r="CR462" s="22"/>
      <c r="CS462" s="22"/>
      <c r="CT462" s="22"/>
      <c r="CU462" s="22"/>
      <c r="CV462" s="22"/>
      <c r="CW462" s="22"/>
      <c r="CX462" s="22"/>
      <c r="CY462" s="22"/>
      <c r="CZ462" s="22"/>
      <c r="DA462" s="22"/>
      <c r="DB462" s="22"/>
      <c r="DC462" s="22"/>
      <c r="DD462" s="22"/>
      <c r="DE462" s="22"/>
      <c r="DF462" s="22"/>
      <c r="DG462" s="22"/>
      <c r="DH462" s="22"/>
      <c r="DI462" s="22"/>
      <c r="DJ462" s="22"/>
      <c r="DK462" s="22"/>
      <c r="DL462" s="22"/>
      <c r="DM462" s="22"/>
      <c r="DN462" s="22"/>
      <c r="DO462" s="22"/>
      <c r="DP462" s="22"/>
    </row>
    <row r="463" spans="2:120">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c r="CL463" s="22"/>
      <c r="CM463" s="22"/>
      <c r="CN463" s="22"/>
      <c r="CO463" s="22"/>
      <c r="CP463" s="22"/>
      <c r="CQ463" s="22"/>
      <c r="CR463" s="22"/>
      <c r="CS463" s="22"/>
      <c r="CT463" s="22"/>
      <c r="CU463" s="22"/>
      <c r="CV463" s="22"/>
      <c r="CW463" s="22"/>
      <c r="CX463" s="22"/>
      <c r="CY463" s="22"/>
      <c r="CZ463" s="22"/>
      <c r="DA463" s="22"/>
      <c r="DB463" s="22"/>
      <c r="DC463" s="22"/>
      <c r="DD463" s="22"/>
      <c r="DE463" s="22"/>
      <c r="DF463" s="22"/>
      <c r="DG463" s="22"/>
      <c r="DH463" s="22"/>
      <c r="DI463" s="22"/>
      <c r="DJ463" s="22"/>
      <c r="DK463" s="22"/>
      <c r="DL463" s="22"/>
      <c r="DM463" s="22"/>
      <c r="DN463" s="22"/>
      <c r="DO463" s="22"/>
      <c r="DP463" s="22"/>
    </row>
    <row r="464" spans="2:120">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c r="CL464" s="22"/>
      <c r="CM464" s="22"/>
      <c r="CN464" s="22"/>
      <c r="CO464" s="22"/>
      <c r="CP464" s="22"/>
      <c r="CQ464" s="22"/>
      <c r="CR464" s="22"/>
      <c r="CS464" s="22"/>
      <c r="CT464" s="22"/>
      <c r="CU464" s="22"/>
      <c r="CV464" s="22"/>
      <c r="CW464" s="22"/>
      <c r="CX464" s="22"/>
      <c r="CY464" s="22"/>
      <c r="CZ464" s="22"/>
      <c r="DA464" s="22"/>
      <c r="DB464" s="22"/>
      <c r="DC464" s="22"/>
      <c r="DD464" s="22"/>
      <c r="DE464" s="22"/>
      <c r="DF464" s="22"/>
      <c r="DG464" s="22"/>
      <c r="DH464" s="22"/>
      <c r="DI464" s="22"/>
      <c r="DJ464" s="22"/>
      <c r="DK464" s="22"/>
      <c r="DL464" s="22"/>
      <c r="DM464" s="22"/>
      <c r="DN464" s="22"/>
      <c r="DO464" s="22"/>
      <c r="DP464" s="22"/>
    </row>
    <row r="465" spans="2:120">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c r="CL465" s="22"/>
      <c r="CM465" s="22"/>
      <c r="CN465" s="22"/>
      <c r="CO465" s="22"/>
      <c r="CP465" s="22"/>
      <c r="CQ465" s="22"/>
      <c r="CR465" s="22"/>
      <c r="CS465" s="22"/>
      <c r="CT465" s="22"/>
      <c r="CU465" s="22"/>
      <c r="CV465" s="22"/>
      <c r="CW465" s="22"/>
      <c r="CX465" s="22"/>
      <c r="CY465" s="22"/>
      <c r="CZ465" s="22"/>
      <c r="DA465" s="22"/>
      <c r="DB465" s="22"/>
      <c r="DC465" s="22"/>
      <c r="DD465" s="22"/>
      <c r="DE465" s="22"/>
      <c r="DF465" s="22"/>
      <c r="DG465" s="22"/>
      <c r="DH465" s="22"/>
      <c r="DI465" s="22"/>
      <c r="DJ465" s="22"/>
      <c r="DK465" s="22"/>
      <c r="DL465" s="22"/>
      <c r="DM465" s="22"/>
      <c r="DN465" s="22"/>
      <c r="DO465" s="22"/>
      <c r="DP465" s="22"/>
    </row>
    <row r="466" spans="2:120">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c r="CL466" s="22"/>
      <c r="CM466" s="22"/>
      <c r="CN466" s="22"/>
      <c r="CO466" s="22"/>
      <c r="CP466" s="22"/>
      <c r="CQ466" s="22"/>
      <c r="CR466" s="22"/>
      <c r="CS466" s="22"/>
      <c r="CT466" s="22"/>
      <c r="CU466" s="22"/>
      <c r="CV466" s="22"/>
      <c r="CW466" s="22"/>
      <c r="CX466" s="22"/>
      <c r="CY466" s="22"/>
      <c r="CZ466" s="22"/>
      <c r="DA466" s="22"/>
      <c r="DB466" s="22"/>
      <c r="DC466" s="22"/>
      <c r="DD466" s="22"/>
      <c r="DE466" s="22"/>
      <c r="DF466" s="22"/>
      <c r="DG466" s="22"/>
      <c r="DH466" s="22"/>
      <c r="DI466" s="22"/>
      <c r="DJ466" s="22"/>
      <c r="DK466" s="22"/>
      <c r="DL466" s="22"/>
      <c r="DM466" s="22"/>
      <c r="DN466" s="22"/>
      <c r="DO466" s="22"/>
      <c r="DP466" s="22"/>
    </row>
    <row r="467" spans="2:120">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c r="CL467" s="22"/>
      <c r="CM467" s="22"/>
      <c r="CN467" s="22"/>
      <c r="CO467" s="22"/>
      <c r="CP467" s="22"/>
      <c r="CQ467" s="22"/>
      <c r="CR467" s="22"/>
      <c r="CS467" s="22"/>
      <c r="CT467" s="22"/>
      <c r="CU467" s="22"/>
      <c r="CV467" s="22"/>
      <c r="CW467" s="22"/>
      <c r="CX467" s="22"/>
      <c r="CY467" s="22"/>
      <c r="CZ467" s="22"/>
      <c r="DA467" s="22"/>
      <c r="DB467" s="22"/>
      <c r="DC467" s="22"/>
      <c r="DD467" s="22"/>
      <c r="DE467" s="22"/>
      <c r="DF467" s="22"/>
      <c r="DG467" s="22"/>
      <c r="DH467" s="22"/>
      <c r="DI467" s="22"/>
      <c r="DJ467" s="22"/>
      <c r="DK467" s="22"/>
      <c r="DL467" s="22"/>
      <c r="DM467" s="22"/>
      <c r="DN467" s="22"/>
      <c r="DO467" s="22"/>
      <c r="DP467" s="22"/>
    </row>
    <row r="468" spans="2:120">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c r="CL468" s="22"/>
      <c r="CM468" s="22"/>
      <c r="CN468" s="22"/>
      <c r="CO468" s="22"/>
      <c r="CP468" s="22"/>
      <c r="CQ468" s="22"/>
      <c r="CR468" s="22"/>
      <c r="CS468" s="22"/>
      <c r="CT468" s="22"/>
      <c r="CU468" s="22"/>
      <c r="CV468" s="22"/>
      <c r="CW468" s="22"/>
      <c r="CX468" s="22"/>
      <c r="CY468" s="22"/>
      <c r="CZ468" s="22"/>
      <c r="DA468" s="22"/>
      <c r="DB468" s="22"/>
      <c r="DC468" s="22"/>
      <c r="DD468" s="22"/>
      <c r="DE468" s="22"/>
      <c r="DF468" s="22"/>
      <c r="DG468" s="22"/>
      <c r="DH468" s="22"/>
      <c r="DI468" s="22"/>
      <c r="DJ468" s="22"/>
      <c r="DK468" s="22"/>
      <c r="DL468" s="22"/>
      <c r="DM468" s="22"/>
      <c r="DN468" s="22"/>
      <c r="DO468" s="22"/>
      <c r="DP468" s="22"/>
    </row>
    <row r="469" spans="2:120">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c r="CL469" s="22"/>
      <c r="CM469" s="22"/>
      <c r="CN469" s="22"/>
      <c r="CO469" s="22"/>
      <c r="CP469" s="22"/>
      <c r="CQ469" s="22"/>
      <c r="CR469" s="22"/>
      <c r="CS469" s="22"/>
      <c r="CT469" s="22"/>
      <c r="CU469" s="22"/>
      <c r="CV469" s="22"/>
      <c r="CW469" s="22"/>
      <c r="CX469" s="22"/>
      <c r="CY469" s="22"/>
      <c r="CZ469" s="22"/>
      <c r="DA469" s="22"/>
      <c r="DB469" s="22"/>
      <c r="DC469" s="22"/>
      <c r="DD469" s="22"/>
      <c r="DE469" s="22"/>
      <c r="DF469" s="22"/>
      <c r="DG469" s="22"/>
      <c r="DH469" s="22"/>
      <c r="DI469" s="22"/>
      <c r="DJ469" s="22"/>
      <c r="DK469" s="22"/>
      <c r="DL469" s="22"/>
      <c r="DM469" s="22"/>
      <c r="DN469" s="22"/>
      <c r="DO469" s="22"/>
      <c r="DP469" s="22"/>
    </row>
    <row r="470" spans="2:120">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c r="CL470" s="22"/>
      <c r="CM470" s="22"/>
      <c r="CN470" s="22"/>
      <c r="CO470" s="22"/>
      <c r="CP470" s="22"/>
      <c r="CQ470" s="22"/>
      <c r="CR470" s="22"/>
      <c r="CS470" s="22"/>
      <c r="CT470" s="22"/>
      <c r="CU470" s="22"/>
      <c r="CV470" s="22"/>
      <c r="CW470" s="22"/>
      <c r="CX470" s="22"/>
      <c r="CY470" s="22"/>
      <c r="CZ470" s="22"/>
      <c r="DA470" s="22"/>
      <c r="DB470" s="22"/>
      <c r="DC470" s="22"/>
      <c r="DD470" s="22"/>
      <c r="DE470" s="22"/>
      <c r="DF470" s="22"/>
      <c r="DG470" s="22"/>
      <c r="DH470" s="22"/>
      <c r="DI470" s="22"/>
      <c r="DJ470" s="22"/>
      <c r="DK470" s="22"/>
      <c r="DL470" s="22"/>
      <c r="DM470" s="22"/>
      <c r="DN470" s="22"/>
      <c r="DO470" s="22"/>
      <c r="DP470" s="22"/>
    </row>
    <row r="471" spans="2:120">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c r="CL471" s="22"/>
      <c r="CM471" s="22"/>
      <c r="CN471" s="22"/>
      <c r="CO471" s="22"/>
      <c r="CP471" s="22"/>
      <c r="CQ471" s="22"/>
      <c r="CR471" s="22"/>
      <c r="CS471" s="22"/>
      <c r="CT471" s="22"/>
      <c r="CU471" s="22"/>
      <c r="CV471" s="22"/>
      <c r="CW471" s="22"/>
      <c r="CX471" s="22"/>
      <c r="CY471" s="22"/>
      <c r="CZ471" s="22"/>
      <c r="DA471" s="22"/>
      <c r="DB471" s="22"/>
      <c r="DC471" s="22"/>
      <c r="DD471" s="22"/>
      <c r="DE471" s="22"/>
      <c r="DF471" s="22"/>
      <c r="DG471" s="22"/>
      <c r="DH471" s="22"/>
      <c r="DI471" s="22"/>
      <c r="DJ471" s="22"/>
      <c r="DK471" s="22"/>
      <c r="DL471" s="22"/>
      <c r="DM471" s="22"/>
      <c r="DN471" s="22"/>
      <c r="DO471" s="22"/>
      <c r="DP471" s="22"/>
    </row>
    <row r="472" spans="2:120">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c r="CL472" s="22"/>
      <c r="CM472" s="22"/>
      <c r="CN472" s="22"/>
      <c r="CO472" s="22"/>
      <c r="CP472" s="22"/>
      <c r="CQ472" s="22"/>
      <c r="CR472" s="22"/>
      <c r="CS472" s="22"/>
      <c r="CT472" s="22"/>
      <c r="CU472" s="22"/>
      <c r="CV472" s="22"/>
      <c r="CW472" s="22"/>
      <c r="CX472" s="22"/>
      <c r="CY472" s="22"/>
      <c r="CZ472" s="22"/>
      <c r="DA472" s="22"/>
      <c r="DB472" s="22"/>
      <c r="DC472" s="22"/>
      <c r="DD472" s="22"/>
      <c r="DE472" s="22"/>
      <c r="DF472" s="22"/>
      <c r="DG472" s="22"/>
      <c r="DH472" s="22"/>
      <c r="DI472" s="22"/>
      <c r="DJ472" s="22"/>
      <c r="DK472" s="22"/>
      <c r="DL472" s="22"/>
      <c r="DM472" s="22"/>
      <c r="DN472" s="22"/>
      <c r="DO472" s="22"/>
      <c r="DP472" s="22"/>
    </row>
    <row r="473" spans="2:120">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c r="CL473" s="22"/>
      <c r="CM473" s="22"/>
      <c r="CN473" s="22"/>
      <c r="CO473" s="22"/>
      <c r="CP473" s="22"/>
      <c r="CQ473" s="22"/>
      <c r="CR473" s="22"/>
      <c r="CS473" s="22"/>
      <c r="CT473" s="22"/>
      <c r="CU473" s="22"/>
      <c r="CV473" s="22"/>
      <c r="CW473" s="22"/>
      <c r="CX473" s="22"/>
      <c r="CY473" s="22"/>
      <c r="CZ473" s="22"/>
      <c r="DA473" s="22"/>
      <c r="DB473" s="22"/>
      <c r="DC473" s="22"/>
      <c r="DD473" s="22"/>
      <c r="DE473" s="22"/>
      <c r="DF473" s="22"/>
      <c r="DG473" s="22"/>
      <c r="DH473" s="22"/>
      <c r="DI473" s="22"/>
      <c r="DJ473" s="22"/>
      <c r="DK473" s="22"/>
      <c r="DL473" s="22"/>
      <c r="DM473" s="22"/>
      <c r="DN473" s="22"/>
      <c r="DO473" s="22"/>
      <c r="DP473" s="22"/>
    </row>
    <row r="474" spans="2:120">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c r="CL474" s="22"/>
      <c r="CM474" s="22"/>
      <c r="CN474" s="22"/>
      <c r="CO474" s="22"/>
      <c r="CP474" s="22"/>
      <c r="CQ474" s="22"/>
      <c r="CR474" s="22"/>
      <c r="CS474" s="22"/>
      <c r="CT474" s="22"/>
      <c r="CU474" s="22"/>
      <c r="CV474" s="22"/>
      <c r="CW474" s="22"/>
      <c r="CX474" s="22"/>
      <c r="CY474" s="22"/>
      <c r="CZ474" s="22"/>
      <c r="DA474" s="22"/>
      <c r="DB474" s="22"/>
      <c r="DC474" s="22"/>
      <c r="DD474" s="22"/>
      <c r="DE474" s="22"/>
      <c r="DF474" s="22"/>
      <c r="DG474" s="22"/>
      <c r="DH474" s="22"/>
      <c r="DI474" s="22"/>
      <c r="DJ474" s="22"/>
      <c r="DK474" s="22"/>
      <c r="DL474" s="22"/>
      <c r="DM474" s="22"/>
      <c r="DN474" s="22"/>
      <c r="DO474" s="22"/>
      <c r="DP474" s="22"/>
    </row>
    <row r="475" spans="2:120">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c r="CL475" s="22"/>
      <c r="CM475" s="22"/>
      <c r="CN475" s="22"/>
      <c r="CO475" s="22"/>
      <c r="CP475" s="22"/>
      <c r="CQ475" s="22"/>
      <c r="CR475" s="22"/>
      <c r="CS475" s="22"/>
      <c r="CT475" s="22"/>
      <c r="CU475" s="22"/>
      <c r="CV475" s="22"/>
      <c r="CW475" s="22"/>
      <c r="CX475" s="22"/>
      <c r="CY475" s="22"/>
      <c r="CZ475" s="22"/>
      <c r="DA475" s="22"/>
      <c r="DB475" s="22"/>
      <c r="DC475" s="22"/>
      <c r="DD475" s="22"/>
      <c r="DE475" s="22"/>
      <c r="DF475" s="22"/>
      <c r="DG475" s="22"/>
      <c r="DH475" s="22"/>
      <c r="DI475" s="22"/>
      <c r="DJ475" s="22"/>
      <c r="DK475" s="22"/>
      <c r="DL475" s="22"/>
      <c r="DM475" s="22"/>
      <c r="DN475" s="22"/>
      <c r="DO475" s="22"/>
      <c r="DP475" s="22"/>
    </row>
    <row r="476" spans="2:120">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c r="CA476" s="22"/>
      <c r="CB476" s="22"/>
      <c r="CC476" s="22"/>
      <c r="CD476" s="22"/>
      <c r="CE476" s="22"/>
      <c r="CF476" s="22"/>
      <c r="CG476" s="22"/>
      <c r="CH476" s="22"/>
      <c r="CI476" s="22"/>
      <c r="CJ476" s="22"/>
      <c r="CK476" s="22"/>
      <c r="CL476" s="22"/>
      <c r="CM476" s="22"/>
      <c r="CN476" s="22"/>
      <c r="CO476" s="22"/>
      <c r="CP476" s="22"/>
      <c r="CQ476" s="22"/>
      <c r="CR476" s="22"/>
      <c r="CS476" s="22"/>
      <c r="CT476" s="22"/>
      <c r="CU476" s="22"/>
      <c r="CV476" s="22"/>
      <c r="CW476" s="22"/>
      <c r="CX476" s="22"/>
      <c r="CY476" s="22"/>
      <c r="CZ476" s="22"/>
      <c r="DA476" s="22"/>
      <c r="DB476" s="22"/>
      <c r="DC476" s="22"/>
      <c r="DD476" s="22"/>
      <c r="DE476" s="22"/>
      <c r="DF476" s="22"/>
      <c r="DG476" s="22"/>
      <c r="DH476" s="22"/>
      <c r="DI476" s="22"/>
      <c r="DJ476" s="22"/>
      <c r="DK476" s="22"/>
      <c r="DL476" s="22"/>
      <c r="DM476" s="22"/>
      <c r="DN476" s="22"/>
      <c r="DO476" s="22"/>
      <c r="DP476" s="22"/>
    </row>
    <row r="477" spans="2:120">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c r="CA477" s="22"/>
      <c r="CB477" s="22"/>
      <c r="CC477" s="22"/>
      <c r="CD477" s="22"/>
      <c r="CE477" s="22"/>
      <c r="CF477" s="22"/>
      <c r="CG477" s="22"/>
      <c r="CH477" s="22"/>
      <c r="CI477" s="22"/>
      <c r="CJ477" s="22"/>
      <c r="CK477" s="22"/>
      <c r="CL477" s="22"/>
      <c r="CM477" s="22"/>
      <c r="CN477" s="22"/>
      <c r="CO477" s="22"/>
      <c r="CP477" s="22"/>
      <c r="CQ477" s="22"/>
      <c r="CR477" s="22"/>
      <c r="CS477" s="22"/>
      <c r="CT477" s="22"/>
      <c r="CU477" s="22"/>
      <c r="CV477" s="22"/>
      <c r="CW477" s="22"/>
      <c r="CX477" s="22"/>
      <c r="CY477" s="22"/>
      <c r="CZ477" s="22"/>
      <c r="DA477" s="22"/>
      <c r="DB477" s="22"/>
      <c r="DC477" s="22"/>
      <c r="DD477" s="22"/>
      <c r="DE477" s="22"/>
      <c r="DF477" s="22"/>
      <c r="DG477" s="22"/>
      <c r="DH477" s="22"/>
      <c r="DI477" s="22"/>
      <c r="DJ477" s="22"/>
      <c r="DK477" s="22"/>
      <c r="DL477" s="22"/>
      <c r="DM477" s="22"/>
      <c r="DN477" s="22"/>
      <c r="DO477" s="22"/>
      <c r="DP477" s="22"/>
    </row>
    <row r="478" spans="2:120">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c r="CA478" s="22"/>
      <c r="CB478" s="22"/>
      <c r="CC478" s="22"/>
      <c r="CD478" s="22"/>
      <c r="CE478" s="22"/>
      <c r="CF478" s="22"/>
      <c r="CG478" s="22"/>
      <c r="CH478" s="22"/>
      <c r="CI478" s="22"/>
      <c r="CJ478" s="22"/>
      <c r="CK478" s="22"/>
      <c r="CL478" s="22"/>
      <c r="CM478" s="22"/>
      <c r="CN478" s="22"/>
      <c r="CO478" s="22"/>
      <c r="CP478" s="22"/>
      <c r="CQ478" s="22"/>
      <c r="CR478" s="22"/>
      <c r="CS478" s="22"/>
      <c r="CT478" s="22"/>
      <c r="CU478" s="22"/>
      <c r="CV478" s="22"/>
      <c r="CW478" s="22"/>
      <c r="CX478" s="22"/>
      <c r="CY478" s="22"/>
      <c r="CZ478" s="22"/>
      <c r="DA478" s="22"/>
      <c r="DB478" s="22"/>
      <c r="DC478" s="22"/>
      <c r="DD478" s="22"/>
      <c r="DE478" s="22"/>
      <c r="DF478" s="22"/>
      <c r="DG478" s="22"/>
      <c r="DH478" s="22"/>
      <c r="DI478" s="22"/>
      <c r="DJ478" s="22"/>
      <c r="DK478" s="22"/>
      <c r="DL478" s="22"/>
      <c r="DM478" s="22"/>
      <c r="DN478" s="22"/>
      <c r="DO478" s="22"/>
      <c r="DP478" s="22"/>
    </row>
    <row r="479" spans="2:120">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c r="CA479" s="22"/>
      <c r="CB479" s="22"/>
      <c r="CC479" s="22"/>
      <c r="CD479" s="22"/>
      <c r="CE479" s="22"/>
      <c r="CF479" s="22"/>
      <c r="CG479" s="22"/>
      <c r="CH479" s="22"/>
      <c r="CI479" s="22"/>
      <c r="CJ479" s="22"/>
      <c r="CK479" s="22"/>
      <c r="CL479" s="22"/>
      <c r="CM479" s="22"/>
      <c r="CN479" s="22"/>
      <c r="CO479" s="22"/>
      <c r="CP479" s="22"/>
      <c r="CQ479" s="22"/>
      <c r="CR479" s="22"/>
      <c r="CS479" s="22"/>
      <c r="CT479" s="22"/>
      <c r="CU479" s="22"/>
      <c r="CV479" s="22"/>
      <c r="CW479" s="22"/>
      <c r="CX479" s="22"/>
      <c r="CY479" s="22"/>
      <c r="CZ479" s="22"/>
      <c r="DA479" s="22"/>
      <c r="DB479" s="22"/>
      <c r="DC479" s="22"/>
      <c r="DD479" s="22"/>
      <c r="DE479" s="22"/>
      <c r="DF479" s="22"/>
      <c r="DG479" s="22"/>
      <c r="DH479" s="22"/>
      <c r="DI479" s="22"/>
      <c r="DJ479" s="22"/>
      <c r="DK479" s="22"/>
      <c r="DL479" s="22"/>
      <c r="DM479" s="22"/>
      <c r="DN479" s="22"/>
      <c r="DO479" s="22"/>
      <c r="DP479" s="22"/>
    </row>
    <row r="480" spans="2:120">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c r="CA480" s="22"/>
      <c r="CB480" s="22"/>
      <c r="CC480" s="22"/>
      <c r="CD480" s="22"/>
      <c r="CE480" s="22"/>
      <c r="CF480" s="22"/>
      <c r="CG480" s="22"/>
      <c r="CH480" s="22"/>
      <c r="CI480" s="22"/>
      <c r="CJ480" s="22"/>
      <c r="CK480" s="22"/>
      <c r="CL480" s="22"/>
      <c r="CM480" s="22"/>
      <c r="CN480" s="22"/>
      <c r="CO480" s="22"/>
      <c r="CP480" s="22"/>
      <c r="CQ480" s="22"/>
      <c r="CR480" s="22"/>
      <c r="CS480" s="22"/>
      <c r="CT480" s="22"/>
      <c r="CU480" s="22"/>
      <c r="CV480" s="22"/>
      <c r="CW480" s="22"/>
      <c r="CX480" s="22"/>
      <c r="CY480" s="22"/>
      <c r="CZ480" s="22"/>
      <c r="DA480" s="22"/>
      <c r="DB480" s="22"/>
      <c r="DC480" s="22"/>
      <c r="DD480" s="22"/>
      <c r="DE480" s="22"/>
      <c r="DF480" s="22"/>
      <c r="DG480" s="22"/>
      <c r="DH480" s="22"/>
      <c r="DI480" s="22"/>
      <c r="DJ480" s="22"/>
      <c r="DK480" s="22"/>
      <c r="DL480" s="22"/>
      <c r="DM480" s="22"/>
      <c r="DN480" s="22"/>
      <c r="DO480" s="22"/>
      <c r="DP480" s="22"/>
    </row>
    <row r="481" spans="2:120">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c r="CA481" s="22"/>
      <c r="CB481" s="22"/>
      <c r="CC481" s="22"/>
      <c r="CD481" s="22"/>
      <c r="CE481" s="22"/>
      <c r="CF481" s="22"/>
      <c r="CG481" s="22"/>
      <c r="CH481" s="22"/>
      <c r="CI481" s="22"/>
      <c r="CJ481" s="22"/>
      <c r="CK481" s="22"/>
      <c r="CL481" s="22"/>
      <c r="CM481" s="22"/>
      <c r="CN481" s="22"/>
      <c r="CO481" s="22"/>
      <c r="CP481" s="22"/>
      <c r="CQ481" s="22"/>
      <c r="CR481" s="22"/>
      <c r="CS481" s="22"/>
      <c r="CT481" s="22"/>
      <c r="CU481" s="22"/>
      <c r="CV481" s="22"/>
      <c r="CW481" s="22"/>
      <c r="CX481" s="22"/>
      <c r="CY481" s="22"/>
      <c r="CZ481" s="22"/>
      <c r="DA481" s="22"/>
      <c r="DB481" s="22"/>
      <c r="DC481" s="22"/>
      <c r="DD481" s="22"/>
      <c r="DE481" s="22"/>
      <c r="DF481" s="22"/>
      <c r="DG481" s="22"/>
      <c r="DH481" s="22"/>
      <c r="DI481" s="22"/>
      <c r="DJ481" s="22"/>
      <c r="DK481" s="22"/>
      <c r="DL481" s="22"/>
      <c r="DM481" s="22"/>
      <c r="DN481" s="22"/>
      <c r="DO481" s="22"/>
      <c r="DP481" s="22"/>
    </row>
    <row r="482" spans="2:120">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c r="CA482" s="22"/>
      <c r="CB482" s="22"/>
      <c r="CC482" s="22"/>
      <c r="CD482" s="22"/>
      <c r="CE482" s="22"/>
      <c r="CF482" s="22"/>
      <c r="CG482" s="22"/>
      <c r="CH482" s="22"/>
      <c r="CI482" s="22"/>
      <c r="CJ482" s="22"/>
      <c r="CK482" s="22"/>
      <c r="CL482" s="22"/>
      <c r="CM482" s="22"/>
      <c r="CN482" s="22"/>
      <c r="CO482" s="22"/>
      <c r="CP482" s="22"/>
      <c r="CQ482" s="22"/>
      <c r="CR482" s="22"/>
      <c r="CS482" s="22"/>
      <c r="CT482" s="22"/>
      <c r="CU482" s="22"/>
      <c r="CV482" s="22"/>
      <c r="CW482" s="22"/>
      <c r="CX482" s="22"/>
      <c r="CY482" s="22"/>
      <c r="CZ482" s="22"/>
      <c r="DA482" s="22"/>
      <c r="DB482" s="22"/>
      <c r="DC482" s="22"/>
      <c r="DD482" s="22"/>
      <c r="DE482" s="22"/>
      <c r="DF482" s="22"/>
      <c r="DG482" s="22"/>
      <c r="DH482" s="22"/>
      <c r="DI482" s="22"/>
      <c r="DJ482" s="22"/>
      <c r="DK482" s="22"/>
      <c r="DL482" s="22"/>
      <c r="DM482" s="22"/>
      <c r="DN482" s="22"/>
      <c r="DO482" s="22"/>
      <c r="DP482" s="22"/>
    </row>
    <row r="483" spans="2:120">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c r="CA483" s="22"/>
      <c r="CB483" s="22"/>
      <c r="CC483" s="22"/>
      <c r="CD483" s="22"/>
      <c r="CE483" s="22"/>
      <c r="CF483" s="22"/>
      <c r="CG483" s="22"/>
      <c r="CH483" s="22"/>
      <c r="CI483" s="22"/>
      <c r="CJ483" s="22"/>
      <c r="CK483" s="22"/>
      <c r="CL483" s="22"/>
      <c r="CM483" s="22"/>
      <c r="CN483" s="22"/>
      <c r="CO483" s="22"/>
      <c r="CP483" s="22"/>
      <c r="CQ483" s="22"/>
      <c r="CR483" s="22"/>
      <c r="CS483" s="22"/>
      <c r="CT483" s="22"/>
      <c r="CU483" s="22"/>
      <c r="CV483" s="22"/>
      <c r="CW483" s="22"/>
      <c r="CX483" s="22"/>
      <c r="CY483" s="22"/>
      <c r="CZ483" s="22"/>
      <c r="DA483" s="22"/>
      <c r="DB483" s="22"/>
      <c r="DC483" s="22"/>
      <c r="DD483" s="22"/>
      <c r="DE483" s="22"/>
      <c r="DF483" s="22"/>
      <c r="DG483" s="22"/>
      <c r="DH483" s="22"/>
      <c r="DI483" s="22"/>
      <c r="DJ483" s="22"/>
      <c r="DK483" s="22"/>
      <c r="DL483" s="22"/>
      <c r="DM483" s="22"/>
      <c r="DN483" s="22"/>
      <c r="DO483" s="22"/>
      <c r="DP483" s="22"/>
    </row>
    <row r="484" spans="2:120">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c r="CA484" s="22"/>
      <c r="CB484" s="22"/>
      <c r="CC484" s="22"/>
      <c r="CD484" s="22"/>
      <c r="CE484" s="22"/>
      <c r="CF484" s="22"/>
      <c r="CG484" s="22"/>
      <c r="CH484" s="22"/>
      <c r="CI484" s="22"/>
      <c r="CJ484" s="22"/>
      <c r="CK484" s="22"/>
      <c r="CL484" s="22"/>
      <c r="CM484" s="22"/>
      <c r="CN484" s="22"/>
      <c r="CO484" s="22"/>
      <c r="CP484" s="22"/>
      <c r="CQ484" s="22"/>
      <c r="CR484" s="22"/>
      <c r="CS484" s="22"/>
      <c r="CT484" s="22"/>
      <c r="CU484" s="22"/>
      <c r="CV484" s="22"/>
      <c r="CW484" s="22"/>
      <c r="CX484" s="22"/>
      <c r="CY484" s="22"/>
      <c r="CZ484" s="22"/>
      <c r="DA484" s="22"/>
      <c r="DB484" s="22"/>
      <c r="DC484" s="22"/>
      <c r="DD484" s="22"/>
      <c r="DE484" s="22"/>
      <c r="DF484" s="22"/>
      <c r="DG484" s="22"/>
      <c r="DH484" s="22"/>
      <c r="DI484" s="22"/>
      <c r="DJ484" s="22"/>
      <c r="DK484" s="22"/>
      <c r="DL484" s="22"/>
      <c r="DM484" s="22"/>
      <c r="DN484" s="22"/>
      <c r="DO484" s="22"/>
      <c r="DP484" s="22"/>
    </row>
    <row r="485" spans="2:120">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c r="CA485" s="22"/>
      <c r="CB485" s="22"/>
      <c r="CC485" s="22"/>
      <c r="CD485" s="22"/>
      <c r="CE485" s="22"/>
      <c r="CF485" s="22"/>
      <c r="CG485" s="22"/>
      <c r="CH485" s="22"/>
      <c r="CI485" s="22"/>
      <c r="CJ485" s="22"/>
      <c r="CK485" s="22"/>
      <c r="CL485" s="22"/>
      <c r="CM485" s="22"/>
      <c r="CN485" s="22"/>
      <c r="CO485" s="22"/>
      <c r="CP485" s="22"/>
      <c r="CQ485" s="22"/>
      <c r="CR485" s="22"/>
      <c r="CS485" s="22"/>
      <c r="CT485" s="22"/>
      <c r="CU485" s="22"/>
      <c r="CV485" s="22"/>
      <c r="CW485" s="22"/>
      <c r="CX485" s="22"/>
      <c r="CY485" s="22"/>
      <c r="CZ485" s="22"/>
      <c r="DA485" s="22"/>
      <c r="DB485" s="22"/>
      <c r="DC485" s="22"/>
      <c r="DD485" s="22"/>
      <c r="DE485" s="22"/>
      <c r="DF485" s="22"/>
      <c r="DG485" s="22"/>
      <c r="DH485" s="22"/>
      <c r="DI485" s="22"/>
      <c r="DJ485" s="22"/>
      <c r="DK485" s="22"/>
      <c r="DL485" s="22"/>
      <c r="DM485" s="22"/>
      <c r="DN485" s="22"/>
      <c r="DO485" s="22"/>
      <c r="DP485" s="22"/>
    </row>
    <row r="486" spans="2:120">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c r="CA486" s="22"/>
      <c r="CB486" s="22"/>
      <c r="CC486" s="22"/>
      <c r="CD486" s="22"/>
      <c r="CE486" s="22"/>
      <c r="CF486" s="22"/>
      <c r="CG486" s="22"/>
      <c r="CH486" s="22"/>
      <c r="CI486" s="22"/>
      <c r="CJ486" s="22"/>
      <c r="CK486" s="22"/>
      <c r="CL486" s="22"/>
      <c r="CM486" s="22"/>
      <c r="CN486" s="22"/>
      <c r="CO486" s="22"/>
      <c r="CP486" s="22"/>
      <c r="CQ486" s="22"/>
      <c r="CR486" s="22"/>
      <c r="CS486" s="22"/>
      <c r="CT486" s="22"/>
      <c r="CU486" s="22"/>
      <c r="CV486" s="22"/>
      <c r="CW486" s="22"/>
      <c r="CX486" s="22"/>
      <c r="CY486" s="22"/>
      <c r="CZ486" s="22"/>
      <c r="DA486" s="22"/>
      <c r="DB486" s="22"/>
      <c r="DC486" s="22"/>
      <c r="DD486" s="22"/>
      <c r="DE486" s="22"/>
      <c r="DF486" s="22"/>
      <c r="DG486" s="22"/>
      <c r="DH486" s="22"/>
      <c r="DI486" s="22"/>
      <c r="DJ486" s="22"/>
      <c r="DK486" s="22"/>
      <c r="DL486" s="22"/>
      <c r="DM486" s="22"/>
      <c r="DN486" s="22"/>
      <c r="DO486" s="22"/>
      <c r="DP486" s="22"/>
    </row>
    <row r="487" spans="2:120">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c r="CA487" s="22"/>
      <c r="CB487" s="22"/>
      <c r="CC487" s="22"/>
      <c r="CD487" s="22"/>
      <c r="CE487" s="22"/>
      <c r="CF487" s="22"/>
      <c r="CG487" s="22"/>
      <c r="CH487" s="22"/>
      <c r="CI487" s="22"/>
      <c r="CJ487" s="22"/>
      <c r="CK487" s="22"/>
      <c r="CL487" s="22"/>
      <c r="CM487" s="22"/>
      <c r="CN487" s="22"/>
      <c r="CO487" s="22"/>
      <c r="CP487" s="22"/>
      <c r="CQ487" s="22"/>
      <c r="CR487" s="22"/>
      <c r="CS487" s="22"/>
      <c r="CT487" s="22"/>
      <c r="CU487" s="22"/>
      <c r="CV487" s="22"/>
      <c r="CW487" s="22"/>
      <c r="CX487" s="22"/>
      <c r="CY487" s="22"/>
      <c r="CZ487" s="22"/>
      <c r="DA487" s="22"/>
      <c r="DB487" s="22"/>
      <c r="DC487" s="22"/>
      <c r="DD487" s="22"/>
      <c r="DE487" s="22"/>
      <c r="DF487" s="22"/>
      <c r="DG487" s="22"/>
      <c r="DH487" s="22"/>
      <c r="DI487" s="22"/>
      <c r="DJ487" s="22"/>
      <c r="DK487" s="22"/>
      <c r="DL487" s="22"/>
      <c r="DM487" s="22"/>
      <c r="DN487" s="22"/>
      <c r="DO487" s="22"/>
      <c r="DP487" s="22"/>
    </row>
    <row r="488" spans="2:120">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c r="CA488" s="22"/>
      <c r="CB488" s="22"/>
      <c r="CC488" s="22"/>
      <c r="CD488" s="22"/>
      <c r="CE488" s="22"/>
      <c r="CF488" s="22"/>
      <c r="CG488" s="22"/>
      <c r="CH488" s="22"/>
      <c r="CI488" s="22"/>
      <c r="CJ488" s="22"/>
      <c r="CK488" s="22"/>
      <c r="CL488" s="22"/>
      <c r="CM488" s="22"/>
      <c r="CN488" s="22"/>
      <c r="CO488" s="22"/>
      <c r="CP488" s="22"/>
      <c r="CQ488" s="22"/>
      <c r="CR488" s="22"/>
      <c r="CS488" s="22"/>
      <c r="CT488" s="22"/>
      <c r="CU488" s="22"/>
      <c r="CV488" s="22"/>
      <c r="CW488" s="22"/>
      <c r="CX488" s="22"/>
      <c r="CY488" s="22"/>
      <c r="CZ488" s="22"/>
      <c r="DA488" s="22"/>
      <c r="DB488" s="22"/>
      <c r="DC488" s="22"/>
      <c r="DD488" s="22"/>
      <c r="DE488" s="22"/>
      <c r="DF488" s="22"/>
      <c r="DG488" s="22"/>
      <c r="DH488" s="22"/>
      <c r="DI488" s="22"/>
      <c r="DJ488" s="22"/>
      <c r="DK488" s="22"/>
      <c r="DL488" s="22"/>
      <c r="DM488" s="22"/>
      <c r="DN488" s="22"/>
      <c r="DO488" s="22"/>
      <c r="DP488" s="22"/>
    </row>
    <row r="489" spans="2:120">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c r="CA489" s="22"/>
      <c r="CB489" s="22"/>
      <c r="CC489" s="22"/>
      <c r="CD489" s="22"/>
      <c r="CE489" s="22"/>
      <c r="CF489" s="22"/>
      <c r="CG489" s="22"/>
      <c r="CH489" s="22"/>
      <c r="CI489" s="22"/>
      <c r="CJ489" s="22"/>
      <c r="CK489" s="22"/>
      <c r="CL489" s="22"/>
      <c r="CM489" s="22"/>
      <c r="CN489" s="22"/>
      <c r="CO489" s="22"/>
      <c r="CP489" s="22"/>
      <c r="CQ489" s="22"/>
      <c r="CR489" s="22"/>
      <c r="CS489" s="22"/>
      <c r="CT489" s="22"/>
      <c r="CU489" s="22"/>
      <c r="CV489" s="22"/>
      <c r="CW489" s="22"/>
      <c r="CX489" s="22"/>
      <c r="CY489" s="22"/>
      <c r="CZ489" s="22"/>
      <c r="DA489" s="22"/>
      <c r="DB489" s="22"/>
      <c r="DC489" s="22"/>
      <c r="DD489" s="22"/>
      <c r="DE489" s="22"/>
      <c r="DF489" s="22"/>
      <c r="DG489" s="22"/>
      <c r="DH489" s="22"/>
      <c r="DI489" s="22"/>
      <c r="DJ489" s="22"/>
      <c r="DK489" s="22"/>
      <c r="DL489" s="22"/>
      <c r="DM489" s="22"/>
      <c r="DN489" s="22"/>
      <c r="DO489" s="22"/>
      <c r="DP489" s="22"/>
    </row>
    <row r="490" spans="2:120">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c r="CA490" s="22"/>
      <c r="CB490" s="22"/>
      <c r="CC490" s="22"/>
      <c r="CD490" s="22"/>
      <c r="CE490" s="22"/>
      <c r="CF490" s="22"/>
      <c r="CG490" s="22"/>
      <c r="CH490" s="22"/>
      <c r="CI490" s="22"/>
      <c r="CJ490" s="22"/>
      <c r="CK490" s="22"/>
      <c r="CL490" s="22"/>
      <c r="CM490" s="22"/>
      <c r="CN490" s="22"/>
      <c r="CO490" s="22"/>
      <c r="CP490" s="22"/>
      <c r="CQ490" s="22"/>
      <c r="CR490" s="22"/>
      <c r="CS490" s="22"/>
      <c r="CT490" s="22"/>
      <c r="CU490" s="22"/>
      <c r="CV490" s="22"/>
      <c r="CW490" s="22"/>
      <c r="CX490" s="22"/>
      <c r="CY490" s="22"/>
      <c r="CZ490" s="22"/>
      <c r="DA490" s="22"/>
      <c r="DB490" s="22"/>
      <c r="DC490" s="22"/>
      <c r="DD490" s="22"/>
      <c r="DE490" s="22"/>
      <c r="DF490" s="22"/>
      <c r="DG490" s="22"/>
      <c r="DH490" s="22"/>
      <c r="DI490" s="22"/>
      <c r="DJ490" s="22"/>
      <c r="DK490" s="22"/>
      <c r="DL490" s="22"/>
      <c r="DM490" s="22"/>
      <c r="DN490" s="22"/>
      <c r="DO490" s="22"/>
      <c r="DP490" s="22"/>
    </row>
    <row r="491" spans="2:120">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c r="CA491" s="22"/>
      <c r="CB491" s="22"/>
      <c r="CC491" s="22"/>
      <c r="CD491" s="22"/>
      <c r="CE491" s="22"/>
      <c r="CF491" s="22"/>
      <c r="CG491" s="22"/>
      <c r="CH491" s="22"/>
      <c r="CI491" s="22"/>
      <c r="CJ491" s="22"/>
      <c r="CK491" s="22"/>
      <c r="CL491" s="22"/>
      <c r="CM491" s="22"/>
      <c r="CN491" s="22"/>
      <c r="CO491" s="22"/>
      <c r="CP491" s="22"/>
      <c r="CQ491" s="22"/>
      <c r="CR491" s="22"/>
      <c r="CS491" s="22"/>
      <c r="CT491" s="22"/>
      <c r="CU491" s="22"/>
      <c r="CV491" s="22"/>
      <c r="CW491" s="22"/>
      <c r="CX491" s="22"/>
      <c r="CY491" s="22"/>
      <c r="CZ491" s="22"/>
      <c r="DA491" s="22"/>
      <c r="DB491" s="22"/>
      <c r="DC491" s="22"/>
      <c r="DD491" s="22"/>
      <c r="DE491" s="22"/>
      <c r="DF491" s="22"/>
      <c r="DG491" s="22"/>
      <c r="DH491" s="22"/>
      <c r="DI491" s="22"/>
      <c r="DJ491" s="22"/>
      <c r="DK491" s="22"/>
      <c r="DL491" s="22"/>
      <c r="DM491" s="22"/>
      <c r="DN491" s="22"/>
      <c r="DO491" s="22"/>
      <c r="DP491" s="22"/>
    </row>
    <row r="492" spans="2:120">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c r="CA492" s="22"/>
      <c r="CB492" s="22"/>
      <c r="CC492" s="22"/>
      <c r="CD492" s="22"/>
      <c r="CE492" s="22"/>
      <c r="CF492" s="22"/>
      <c r="CG492" s="22"/>
      <c r="CH492" s="22"/>
      <c r="CI492" s="22"/>
      <c r="CJ492" s="22"/>
      <c r="CK492" s="22"/>
      <c r="CL492" s="22"/>
      <c r="CM492" s="22"/>
      <c r="CN492" s="22"/>
      <c r="CO492" s="22"/>
      <c r="CP492" s="22"/>
      <c r="CQ492" s="22"/>
      <c r="CR492" s="22"/>
      <c r="CS492" s="22"/>
      <c r="CT492" s="22"/>
      <c r="CU492" s="22"/>
      <c r="CV492" s="22"/>
      <c r="CW492" s="22"/>
      <c r="CX492" s="22"/>
      <c r="CY492" s="22"/>
      <c r="CZ492" s="22"/>
      <c r="DA492" s="22"/>
      <c r="DB492" s="22"/>
      <c r="DC492" s="22"/>
      <c r="DD492" s="22"/>
      <c r="DE492" s="22"/>
      <c r="DF492" s="22"/>
      <c r="DG492" s="22"/>
      <c r="DH492" s="22"/>
      <c r="DI492" s="22"/>
      <c r="DJ492" s="22"/>
      <c r="DK492" s="22"/>
      <c r="DL492" s="22"/>
      <c r="DM492" s="22"/>
      <c r="DN492" s="22"/>
      <c r="DO492" s="22"/>
      <c r="DP492" s="22"/>
    </row>
    <row r="493" spans="2:120">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c r="CA493" s="22"/>
      <c r="CB493" s="22"/>
      <c r="CC493" s="22"/>
      <c r="CD493" s="22"/>
      <c r="CE493" s="22"/>
      <c r="CF493" s="22"/>
      <c r="CG493" s="22"/>
      <c r="CH493" s="22"/>
      <c r="CI493" s="22"/>
      <c r="CJ493" s="22"/>
      <c r="CK493" s="22"/>
      <c r="CL493" s="22"/>
      <c r="CM493" s="22"/>
      <c r="CN493" s="22"/>
      <c r="CO493" s="22"/>
      <c r="CP493" s="22"/>
      <c r="CQ493" s="22"/>
      <c r="CR493" s="22"/>
      <c r="CS493" s="22"/>
      <c r="CT493" s="22"/>
      <c r="CU493" s="22"/>
      <c r="CV493" s="22"/>
      <c r="CW493" s="22"/>
      <c r="CX493" s="22"/>
      <c r="CY493" s="22"/>
      <c r="CZ493" s="22"/>
      <c r="DA493" s="22"/>
      <c r="DB493" s="22"/>
      <c r="DC493" s="22"/>
      <c r="DD493" s="22"/>
      <c r="DE493" s="22"/>
      <c r="DF493" s="22"/>
      <c r="DG493" s="22"/>
      <c r="DH493" s="22"/>
      <c r="DI493" s="22"/>
      <c r="DJ493" s="22"/>
      <c r="DK493" s="22"/>
      <c r="DL493" s="22"/>
      <c r="DM493" s="22"/>
      <c r="DN493" s="22"/>
      <c r="DO493" s="22"/>
      <c r="DP493" s="22"/>
    </row>
    <row r="494" spans="2:120">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c r="CA494" s="22"/>
      <c r="CB494" s="22"/>
      <c r="CC494" s="22"/>
      <c r="CD494" s="22"/>
      <c r="CE494" s="22"/>
      <c r="CF494" s="22"/>
      <c r="CG494" s="22"/>
      <c r="CH494" s="22"/>
      <c r="CI494" s="22"/>
      <c r="CJ494" s="22"/>
      <c r="CK494" s="22"/>
      <c r="CL494" s="22"/>
      <c r="CM494" s="22"/>
      <c r="CN494" s="22"/>
      <c r="CO494" s="22"/>
      <c r="CP494" s="22"/>
      <c r="CQ494" s="22"/>
      <c r="CR494" s="22"/>
      <c r="CS494" s="22"/>
      <c r="CT494" s="22"/>
      <c r="CU494" s="22"/>
      <c r="CV494" s="22"/>
      <c r="CW494" s="22"/>
      <c r="CX494" s="22"/>
      <c r="CY494" s="22"/>
      <c r="CZ494" s="22"/>
      <c r="DA494" s="22"/>
      <c r="DB494" s="22"/>
      <c r="DC494" s="22"/>
      <c r="DD494" s="22"/>
      <c r="DE494" s="22"/>
      <c r="DF494" s="22"/>
      <c r="DG494" s="22"/>
      <c r="DH494" s="22"/>
      <c r="DI494" s="22"/>
      <c r="DJ494" s="22"/>
      <c r="DK494" s="22"/>
      <c r="DL494" s="22"/>
      <c r="DM494" s="22"/>
      <c r="DN494" s="22"/>
      <c r="DO494" s="22"/>
      <c r="DP494" s="22"/>
    </row>
    <row r="495" spans="2:120">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c r="CA495" s="22"/>
      <c r="CB495" s="22"/>
      <c r="CC495" s="22"/>
      <c r="CD495" s="22"/>
      <c r="CE495" s="22"/>
      <c r="CF495" s="22"/>
      <c r="CG495" s="22"/>
      <c r="CH495" s="22"/>
      <c r="CI495" s="22"/>
      <c r="CJ495" s="22"/>
      <c r="CK495" s="22"/>
      <c r="CL495" s="22"/>
      <c r="CM495" s="22"/>
      <c r="CN495" s="22"/>
      <c r="CO495" s="22"/>
      <c r="CP495" s="22"/>
      <c r="CQ495" s="22"/>
      <c r="CR495" s="22"/>
      <c r="CS495" s="22"/>
      <c r="CT495" s="22"/>
      <c r="CU495" s="22"/>
      <c r="CV495" s="22"/>
      <c r="CW495" s="22"/>
      <c r="CX495" s="22"/>
      <c r="CY495" s="22"/>
      <c r="CZ495" s="22"/>
      <c r="DA495" s="22"/>
      <c r="DB495" s="22"/>
      <c r="DC495" s="22"/>
      <c r="DD495" s="22"/>
      <c r="DE495" s="22"/>
      <c r="DF495" s="22"/>
      <c r="DG495" s="22"/>
      <c r="DH495" s="22"/>
      <c r="DI495" s="22"/>
      <c r="DJ495" s="22"/>
      <c r="DK495" s="22"/>
      <c r="DL495" s="22"/>
      <c r="DM495" s="22"/>
      <c r="DN495" s="22"/>
      <c r="DO495" s="22"/>
      <c r="DP495" s="22"/>
    </row>
    <row r="496" spans="2:120">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c r="CA496" s="22"/>
      <c r="CB496" s="22"/>
      <c r="CC496" s="22"/>
      <c r="CD496" s="22"/>
      <c r="CE496" s="22"/>
      <c r="CF496" s="22"/>
      <c r="CG496" s="22"/>
      <c r="CH496" s="22"/>
      <c r="CI496" s="22"/>
      <c r="CJ496" s="22"/>
      <c r="CK496" s="22"/>
      <c r="CL496" s="22"/>
      <c r="CM496" s="22"/>
      <c r="CN496" s="22"/>
      <c r="CO496" s="22"/>
      <c r="CP496" s="22"/>
      <c r="CQ496" s="22"/>
      <c r="CR496" s="22"/>
      <c r="CS496" s="22"/>
      <c r="CT496" s="22"/>
      <c r="CU496" s="22"/>
      <c r="CV496" s="22"/>
      <c r="CW496" s="22"/>
      <c r="CX496" s="22"/>
      <c r="CY496" s="22"/>
      <c r="CZ496" s="22"/>
      <c r="DA496" s="22"/>
      <c r="DB496" s="22"/>
      <c r="DC496" s="22"/>
      <c r="DD496" s="22"/>
      <c r="DE496" s="22"/>
      <c r="DF496" s="22"/>
      <c r="DG496" s="22"/>
      <c r="DH496" s="22"/>
      <c r="DI496" s="22"/>
      <c r="DJ496" s="22"/>
      <c r="DK496" s="22"/>
      <c r="DL496" s="22"/>
      <c r="DM496" s="22"/>
      <c r="DN496" s="22"/>
      <c r="DO496" s="22"/>
      <c r="DP496" s="22"/>
    </row>
    <row r="497" spans="2:120">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c r="CA497" s="22"/>
      <c r="CB497" s="22"/>
      <c r="CC497" s="22"/>
      <c r="CD497" s="22"/>
      <c r="CE497" s="22"/>
      <c r="CF497" s="22"/>
      <c r="CG497" s="22"/>
      <c r="CH497" s="22"/>
      <c r="CI497" s="22"/>
      <c r="CJ497" s="22"/>
      <c r="CK497" s="22"/>
      <c r="CL497" s="22"/>
      <c r="CM497" s="22"/>
      <c r="CN497" s="22"/>
      <c r="CO497" s="22"/>
      <c r="CP497" s="22"/>
      <c r="CQ497" s="22"/>
      <c r="CR497" s="22"/>
      <c r="CS497" s="22"/>
      <c r="CT497" s="22"/>
      <c r="CU497" s="22"/>
      <c r="CV497" s="22"/>
      <c r="CW497" s="22"/>
      <c r="CX497" s="22"/>
      <c r="CY497" s="22"/>
      <c r="CZ497" s="22"/>
      <c r="DA497" s="22"/>
      <c r="DB497" s="22"/>
      <c r="DC497" s="22"/>
      <c r="DD497" s="22"/>
      <c r="DE497" s="22"/>
      <c r="DF497" s="22"/>
      <c r="DG497" s="22"/>
      <c r="DH497" s="22"/>
      <c r="DI497" s="22"/>
      <c r="DJ497" s="22"/>
      <c r="DK497" s="22"/>
      <c r="DL497" s="22"/>
      <c r="DM497" s="22"/>
      <c r="DN497" s="22"/>
      <c r="DO497" s="22"/>
      <c r="DP497" s="22"/>
    </row>
    <row r="498" spans="2:120">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c r="CA498" s="22"/>
      <c r="CB498" s="22"/>
      <c r="CC498" s="22"/>
      <c r="CD498" s="22"/>
      <c r="CE498" s="22"/>
      <c r="CF498" s="22"/>
      <c r="CG498" s="22"/>
      <c r="CH498" s="22"/>
      <c r="CI498" s="22"/>
      <c r="CJ498" s="22"/>
      <c r="CK498" s="22"/>
      <c r="CL498" s="22"/>
      <c r="CM498" s="22"/>
      <c r="CN498" s="22"/>
      <c r="CO498" s="22"/>
      <c r="CP498" s="22"/>
      <c r="CQ498" s="22"/>
      <c r="CR498" s="22"/>
      <c r="CS498" s="22"/>
      <c r="CT498" s="22"/>
      <c r="CU498" s="22"/>
      <c r="CV498" s="22"/>
      <c r="CW498" s="22"/>
      <c r="CX498" s="22"/>
      <c r="CY498" s="22"/>
      <c r="CZ498" s="22"/>
      <c r="DA498" s="22"/>
      <c r="DB498" s="22"/>
      <c r="DC498" s="22"/>
      <c r="DD498" s="22"/>
      <c r="DE498" s="22"/>
      <c r="DF498" s="22"/>
      <c r="DG498" s="22"/>
      <c r="DH498" s="22"/>
      <c r="DI498" s="22"/>
      <c r="DJ498" s="22"/>
      <c r="DK498" s="22"/>
      <c r="DL498" s="22"/>
      <c r="DM498" s="22"/>
      <c r="DN498" s="22"/>
      <c r="DO498" s="22"/>
      <c r="DP498" s="22"/>
    </row>
    <row r="499" spans="2:120">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c r="CA499" s="22"/>
      <c r="CB499" s="22"/>
      <c r="CC499" s="22"/>
      <c r="CD499" s="22"/>
      <c r="CE499" s="22"/>
      <c r="CF499" s="22"/>
      <c r="CG499" s="22"/>
      <c r="CH499" s="22"/>
      <c r="CI499" s="22"/>
      <c r="CJ499" s="22"/>
      <c r="CK499" s="22"/>
      <c r="CL499" s="22"/>
      <c r="CM499" s="22"/>
      <c r="CN499" s="22"/>
      <c r="CO499" s="22"/>
      <c r="CP499" s="22"/>
      <c r="CQ499" s="22"/>
      <c r="CR499" s="22"/>
      <c r="CS499" s="22"/>
      <c r="CT499" s="22"/>
      <c r="CU499" s="22"/>
      <c r="CV499" s="22"/>
      <c r="CW499" s="22"/>
      <c r="CX499" s="22"/>
      <c r="CY499" s="22"/>
      <c r="CZ499" s="22"/>
      <c r="DA499" s="22"/>
      <c r="DB499" s="22"/>
      <c r="DC499" s="22"/>
      <c r="DD499" s="22"/>
      <c r="DE499" s="22"/>
      <c r="DF499" s="22"/>
      <c r="DG499" s="22"/>
      <c r="DH499" s="22"/>
      <c r="DI499" s="22"/>
      <c r="DJ499" s="22"/>
      <c r="DK499" s="22"/>
      <c r="DL499" s="22"/>
      <c r="DM499" s="22"/>
      <c r="DN499" s="22"/>
      <c r="DO499" s="22"/>
      <c r="DP499" s="22"/>
    </row>
    <row r="500" spans="2:120">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c r="CA500" s="22"/>
      <c r="CB500" s="22"/>
      <c r="CC500" s="22"/>
      <c r="CD500" s="22"/>
      <c r="CE500" s="22"/>
      <c r="CF500" s="22"/>
      <c r="CG500" s="22"/>
      <c r="CH500" s="22"/>
      <c r="CI500" s="22"/>
      <c r="CJ500" s="22"/>
      <c r="CK500" s="22"/>
      <c r="CL500" s="22"/>
      <c r="CM500" s="22"/>
      <c r="CN500" s="22"/>
      <c r="CO500" s="22"/>
      <c r="CP500" s="22"/>
      <c r="CQ500" s="22"/>
      <c r="CR500" s="22"/>
      <c r="CS500" s="22"/>
      <c r="CT500" s="22"/>
      <c r="CU500" s="22"/>
      <c r="CV500" s="22"/>
      <c r="CW500" s="22"/>
      <c r="CX500" s="22"/>
      <c r="CY500" s="22"/>
      <c r="CZ500" s="22"/>
      <c r="DA500" s="22"/>
      <c r="DB500" s="22"/>
      <c r="DC500" s="22"/>
      <c r="DD500" s="22"/>
      <c r="DE500" s="22"/>
      <c r="DF500" s="22"/>
      <c r="DG500" s="22"/>
      <c r="DH500" s="22"/>
      <c r="DI500" s="22"/>
      <c r="DJ500" s="22"/>
      <c r="DK500" s="22"/>
      <c r="DL500" s="22"/>
      <c r="DM500" s="22"/>
      <c r="DN500" s="22"/>
      <c r="DO500" s="22"/>
      <c r="DP500" s="22"/>
    </row>
    <row r="501" spans="2:120">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c r="AN501" s="22"/>
      <c r="AO501" s="22"/>
      <c r="AP501" s="22"/>
      <c r="AQ501" s="22"/>
      <c r="AR501" s="22"/>
      <c r="AS501" s="22"/>
      <c r="AT501" s="22"/>
      <c r="AU501" s="22"/>
      <c r="AV501" s="22"/>
      <c r="AW501" s="22"/>
      <c r="AX501" s="22"/>
      <c r="AY501" s="22"/>
      <c r="AZ501" s="22"/>
      <c r="BA501" s="22"/>
      <c r="BB501" s="22"/>
      <c r="BC501" s="22"/>
      <c r="BD501" s="22"/>
      <c r="BE501" s="22"/>
      <c r="BF501" s="22"/>
      <c r="BG501" s="22"/>
      <c r="BH501" s="22"/>
      <c r="BI501" s="22"/>
      <c r="BJ501" s="22"/>
      <c r="BK501" s="22"/>
      <c r="BL501" s="22"/>
      <c r="BM501" s="22"/>
      <c r="BN501" s="22"/>
      <c r="BO501" s="22"/>
      <c r="BP501" s="22"/>
      <c r="BQ501" s="22"/>
      <c r="BR501" s="22"/>
      <c r="BS501" s="22"/>
      <c r="BT501" s="22"/>
      <c r="BU501" s="22"/>
      <c r="BV501" s="22"/>
      <c r="BW501" s="22"/>
      <c r="BX501" s="22"/>
      <c r="BY501" s="22"/>
      <c r="BZ501" s="22"/>
      <c r="CA501" s="22"/>
      <c r="CB501" s="22"/>
      <c r="CC501" s="22"/>
      <c r="CD501" s="22"/>
      <c r="CE501" s="22"/>
      <c r="CF501" s="22"/>
      <c r="CG501" s="22"/>
      <c r="CH501" s="22"/>
      <c r="CI501" s="22"/>
      <c r="CJ501" s="22"/>
      <c r="CK501" s="22"/>
      <c r="CL501" s="22"/>
      <c r="CM501" s="22"/>
      <c r="CN501" s="22"/>
      <c r="CO501" s="22"/>
      <c r="CP501" s="22"/>
      <c r="CQ501" s="22"/>
      <c r="CR501" s="22"/>
      <c r="CS501" s="22"/>
      <c r="CT501" s="22"/>
      <c r="CU501" s="22"/>
      <c r="CV501" s="22"/>
      <c r="CW501" s="22"/>
      <c r="CX501" s="22"/>
      <c r="CY501" s="22"/>
      <c r="CZ501" s="22"/>
      <c r="DA501" s="22"/>
      <c r="DB501" s="22"/>
      <c r="DC501" s="22"/>
      <c r="DD501" s="22"/>
      <c r="DE501" s="22"/>
      <c r="DF501" s="22"/>
      <c r="DG501" s="22"/>
      <c r="DH501" s="22"/>
      <c r="DI501" s="22"/>
      <c r="DJ501" s="22"/>
      <c r="DK501" s="22"/>
      <c r="DL501" s="22"/>
      <c r="DM501" s="22"/>
      <c r="DN501" s="22"/>
      <c r="DO501" s="22"/>
      <c r="DP501" s="22"/>
    </row>
    <row r="502" spans="2:120">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c r="AN502" s="22"/>
      <c r="AO502" s="22"/>
      <c r="AP502" s="22"/>
      <c r="AQ502" s="22"/>
      <c r="AR502" s="22"/>
      <c r="AS502" s="22"/>
      <c r="AT502" s="22"/>
      <c r="AU502" s="22"/>
      <c r="AV502" s="22"/>
      <c r="AW502" s="22"/>
      <c r="AX502" s="22"/>
      <c r="AY502" s="22"/>
      <c r="AZ502" s="22"/>
      <c r="BA502" s="22"/>
      <c r="BB502" s="22"/>
      <c r="BC502" s="22"/>
      <c r="BD502" s="22"/>
      <c r="BE502" s="22"/>
      <c r="BF502" s="22"/>
      <c r="BG502" s="22"/>
      <c r="BH502" s="22"/>
      <c r="BI502" s="22"/>
      <c r="BJ502" s="22"/>
      <c r="BK502" s="22"/>
      <c r="BL502" s="22"/>
      <c r="BM502" s="22"/>
      <c r="BN502" s="22"/>
      <c r="BO502" s="22"/>
      <c r="BP502" s="22"/>
      <c r="BQ502" s="22"/>
      <c r="BR502" s="22"/>
      <c r="BS502" s="22"/>
      <c r="BT502" s="22"/>
      <c r="BU502" s="22"/>
      <c r="BV502" s="22"/>
      <c r="BW502" s="22"/>
      <c r="BX502" s="22"/>
      <c r="BY502" s="22"/>
      <c r="BZ502" s="22"/>
      <c r="CA502" s="22"/>
      <c r="CB502" s="22"/>
      <c r="CC502" s="22"/>
      <c r="CD502" s="22"/>
      <c r="CE502" s="22"/>
      <c r="CF502" s="22"/>
      <c r="CG502" s="22"/>
      <c r="CH502" s="22"/>
      <c r="CI502" s="22"/>
      <c r="CJ502" s="22"/>
      <c r="CK502" s="22"/>
      <c r="CL502" s="22"/>
      <c r="CM502" s="22"/>
      <c r="CN502" s="22"/>
      <c r="CO502" s="22"/>
      <c r="CP502" s="22"/>
      <c r="CQ502" s="22"/>
      <c r="CR502" s="22"/>
      <c r="CS502" s="22"/>
      <c r="CT502" s="22"/>
      <c r="CU502" s="22"/>
      <c r="CV502" s="22"/>
      <c r="CW502" s="22"/>
      <c r="CX502" s="22"/>
      <c r="CY502" s="22"/>
      <c r="CZ502" s="22"/>
      <c r="DA502" s="22"/>
      <c r="DB502" s="22"/>
      <c r="DC502" s="22"/>
      <c r="DD502" s="22"/>
      <c r="DE502" s="22"/>
      <c r="DF502" s="22"/>
      <c r="DG502" s="22"/>
      <c r="DH502" s="22"/>
      <c r="DI502" s="22"/>
      <c r="DJ502" s="22"/>
      <c r="DK502" s="22"/>
      <c r="DL502" s="22"/>
      <c r="DM502" s="22"/>
      <c r="DN502" s="22"/>
      <c r="DO502" s="22"/>
      <c r="DP502" s="22"/>
    </row>
    <row r="503" spans="2:120">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c r="AN503" s="22"/>
      <c r="AO503" s="22"/>
      <c r="AP503" s="22"/>
      <c r="AQ503" s="22"/>
      <c r="AR503" s="22"/>
      <c r="AS503" s="22"/>
      <c r="AT503" s="22"/>
      <c r="AU503" s="22"/>
      <c r="AV503" s="22"/>
      <c r="AW503" s="22"/>
      <c r="AX503" s="22"/>
      <c r="AY503" s="22"/>
      <c r="AZ503" s="22"/>
      <c r="BA503" s="22"/>
      <c r="BB503" s="22"/>
      <c r="BC503" s="22"/>
      <c r="BD503" s="22"/>
      <c r="BE503" s="22"/>
      <c r="BF503" s="22"/>
      <c r="BG503" s="22"/>
      <c r="BH503" s="22"/>
      <c r="BI503" s="22"/>
      <c r="BJ503" s="22"/>
      <c r="BK503" s="22"/>
      <c r="BL503" s="22"/>
      <c r="BM503" s="22"/>
      <c r="BN503" s="22"/>
      <c r="BO503" s="22"/>
      <c r="BP503" s="22"/>
      <c r="BQ503" s="22"/>
      <c r="BR503" s="22"/>
      <c r="BS503" s="22"/>
      <c r="BT503" s="22"/>
      <c r="BU503" s="22"/>
      <c r="BV503" s="22"/>
      <c r="BW503" s="22"/>
      <c r="BX503" s="22"/>
      <c r="BY503" s="22"/>
      <c r="BZ503" s="22"/>
      <c r="CA503" s="22"/>
      <c r="CB503" s="22"/>
      <c r="CC503" s="22"/>
      <c r="CD503" s="22"/>
      <c r="CE503" s="22"/>
      <c r="CF503" s="22"/>
      <c r="CG503" s="22"/>
      <c r="CH503" s="22"/>
      <c r="CI503" s="22"/>
      <c r="CJ503" s="22"/>
      <c r="CK503" s="22"/>
      <c r="CL503" s="22"/>
      <c r="CM503" s="22"/>
      <c r="CN503" s="22"/>
      <c r="CO503" s="22"/>
      <c r="CP503" s="22"/>
      <c r="CQ503" s="22"/>
      <c r="CR503" s="22"/>
      <c r="CS503" s="22"/>
      <c r="CT503" s="22"/>
      <c r="CU503" s="22"/>
      <c r="CV503" s="22"/>
      <c r="CW503" s="22"/>
      <c r="CX503" s="22"/>
      <c r="CY503" s="22"/>
      <c r="CZ503" s="22"/>
      <c r="DA503" s="22"/>
      <c r="DB503" s="22"/>
      <c r="DC503" s="22"/>
      <c r="DD503" s="22"/>
      <c r="DE503" s="22"/>
      <c r="DF503" s="22"/>
      <c r="DG503" s="22"/>
      <c r="DH503" s="22"/>
      <c r="DI503" s="22"/>
      <c r="DJ503" s="22"/>
      <c r="DK503" s="22"/>
      <c r="DL503" s="22"/>
      <c r="DM503" s="22"/>
      <c r="DN503" s="22"/>
      <c r="DO503" s="22"/>
      <c r="DP503" s="22"/>
    </row>
    <row r="504" spans="2:120">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c r="AN504" s="22"/>
      <c r="AO504" s="22"/>
      <c r="AP504" s="22"/>
      <c r="AQ504" s="22"/>
      <c r="AR504" s="22"/>
      <c r="AS504" s="22"/>
      <c r="AT504" s="22"/>
      <c r="AU504" s="22"/>
      <c r="AV504" s="22"/>
      <c r="AW504" s="22"/>
      <c r="AX504" s="22"/>
      <c r="AY504" s="22"/>
      <c r="AZ504" s="22"/>
      <c r="BA504" s="22"/>
      <c r="BB504" s="22"/>
      <c r="BC504" s="22"/>
      <c r="BD504" s="22"/>
      <c r="BE504" s="22"/>
      <c r="BF504" s="22"/>
      <c r="BG504" s="22"/>
      <c r="BH504" s="22"/>
      <c r="BI504" s="22"/>
      <c r="BJ504" s="22"/>
      <c r="BK504" s="22"/>
      <c r="BL504" s="22"/>
      <c r="BM504" s="22"/>
      <c r="BN504" s="22"/>
      <c r="BO504" s="22"/>
      <c r="BP504" s="22"/>
      <c r="BQ504" s="22"/>
      <c r="BR504" s="22"/>
      <c r="BS504" s="22"/>
      <c r="BT504" s="22"/>
      <c r="BU504" s="22"/>
      <c r="BV504" s="22"/>
      <c r="BW504" s="22"/>
      <c r="BX504" s="22"/>
      <c r="BY504" s="22"/>
      <c r="BZ504" s="22"/>
      <c r="CA504" s="22"/>
      <c r="CB504" s="22"/>
      <c r="CC504" s="22"/>
      <c r="CD504" s="22"/>
      <c r="CE504" s="22"/>
      <c r="CF504" s="22"/>
      <c r="CG504" s="22"/>
      <c r="CH504" s="22"/>
      <c r="CI504" s="22"/>
      <c r="CJ504" s="22"/>
      <c r="CK504" s="22"/>
      <c r="CL504" s="22"/>
      <c r="CM504" s="22"/>
      <c r="CN504" s="22"/>
      <c r="CO504" s="22"/>
      <c r="CP504" s="22"/>
      <c r="CQ504" s="22"/>
      <c r="CR504" s="22"/>
      <c r="CS504" s="22"/>
      <c r="CT504" s="22"/>
      <c r="CU504" s="22"/>
      <c r="CV504" s="22"/>
      <c r="CW504" s="22"/>
      <c r="CX504" s="22"/>
      <c r="CY504" s="22"/>
      <c r="CZ504" s="22"/>
      <c r="DA504" s="22"/>
      <c r="DB504" s="22"/>
      <c r="DC504" s="22"/>
      <c r="DD504" s="22"/>
      <c r="DE504" s="22"/>
      <c r="DF504" s="22"/>
      <c r="DG504" s="22"/>
      <c r="DH504" s="22"/>
      <c r="DI504" s="22"/>
      <c r="DJ504" s="22"/>
      <c r="DK504" s="22"/>
      <c r="DL504" s="22"/>
      <c r="DM504" s="22"/>
      <c r="DN504" s="22"/>
      <c r="DO504" s="22"/>
      <c r="DP504" s="22"/>
    </row>
    <row r="505" spans="2:120">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c r="AN505" s="22"/>
      <c r="AO505" s="22"/>
      <c r="AP505" s="22"/>
      <c r="AQ505" s="22"/>
      <c r="AR505" s="22"/>
      <c r="AS505" s="22"/>
      <c r="AT505" s="22"/>
      <c r="AU505" s="22"/>
      <c r="AV505" s="22"/>
      <c r="AW505" s="22"/>
      <c r="AX505" s="22"/>
      <c r="AY505" s="22"/>
      <c r="AZ505" s="22"/>
      <c r="BA505" s="22"/>
      <c r="BB505" s="22"/>
      <c r="BC505" s="22"/>
      <c r="BD505" s="22"/>
      <c r="BE505" s="22"/>
      <c r="BF505" s="22"/>
      <c r="BG505" s="22"/>
      <c r="BH505" s="22"/>
      <c r="BI505" s="22"/>
      <c r="BJ505" s="22"/>
      <c r="BK505" s="22"/>
      <c r="BL505" s="22"/>
      <c r="BM505" s="22"/>
      <c r="BN505" s="22"/>
      <c r="BO505" s="22"/>
      <c r="BP505" s="22"/>
      <c r="BQ505" s="22"/>
      <c r="BR505" s="22"/>
      <c r="BS505" s="22"/>
      <c r="BT505" s="22"/>
      <c r="BU505" s="22"/>
      <c r="BV505" s="22"/>
      <c r="BW505" s="22"/>
      <c r="BX505" s="22"/>
      <c r="BY505" s="22"/>
      <c r="BZ505" s="22"/>
      <c r="CA505" s="22"/>
      <c r="CB505" s="22"/>
      <c r="CC505" s="22"/>
      <c r="CD505" s="22"/>
      <c r="CE505" s="22"/>
      <c r="CF505" s="22"/>
      <c r="CG505" s="22"/>
      <c r="CH505" s="22"/>
      <c r="CI505" s="22"/>
      <c r="CJ505" s="22"/>
      <c r="CK505" s="22"/>
      <c r="CL505" s="22"/>
      <c r="CM505" s="22"/>
      <c r="CN505" s="22"/>
      <c r="CO505" s="22"/>
      <c r="CP505" s="22"/>
      <c r="CQ505" s="22"/>
      <c r="CR505" s="22"/>
      <c r="CS505" s="22"/>
      <c r="CT505" s="22"/>
      <c r="CU505" s="22"/>
      <c r="CV505" s="22"/>
      <c r="CW505" s="22"/>
      <c r="CX505" s="22"/>
      <c r="CY505" s="22"/>
      <c r="CZ505" s="22"/>
      <c r="DA505" s="22"/>
      <c r="DB505" s="22"/>
      <c r="DC505" s="22"/>
      <c r="DD505" s="22"/>
      <c r="DE505" s="22"/>
      <c r="DF505" s="22"/>
      <c r="DG505" s="22"/>
      <c r="DH505" s="22"/>
      <c r="DI505" s="22"/>
      <c r="DJ505" s="22"/>
      <c r="DK505" s="22"/>
      <c r="DL505" s="22"/>
      <c r="DM505" s="22"/>
      <c r="DN505" s="22"/>
      <c r="DO505" s="22"/>
      <c r="DP505" s="22"/>
    </row>
    <row r="506" spans="2:120">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c r="BA506" s="22"/>
      <c r="BB506" s="22"/>
      <c r="BC506" s="22"/>
      <c r="BD506" s="22"/>
      <c r="BE506" s="22"/>
      <c r="BF506" s="22"/>
      <c r="BG506" s="22"/>
      <c r="BH506" s="22"/>
      <c r="BI506" s="22"/>
      <c r="BJ506" s="22"/>
      <c r="BK506" s="22"/>
      <c r="BL506" s="22"/>
      <c r="BM506" s="22"/>
      <c r="BN506" s="22"/>
      <c r="BO506" s="22"/>
      <c r="BP506" s="22"/>
      <c r="BQ506" s="22"/>
      <c r="BR506" s="22"/>
      <c r="BS506" s="22"/>
      <c r="BT506" s="22"/>
      <c r="BU506" s="22"/>
      <c r="BV506" s="22"/>
      <c r="BW506" s="22"/>
      <c r="BX506" s="22"/>
      <c r="BY506" s="22"/>
      <c r="BZ506" s="22"/>
      <c r="CA506" s="22"/>
      <c r="CB506" s="22"/>
      <c r="CC506" s="22"/>
      <c r="CD506" s="22"/>
      <c r="CE506" s="22"/>
      <c r="CF506" s="22"/>
      <c r="CG506" s="22"/>
      <c r="CH506" s="22"/>
      <c r="CI506" s="22"/>
      <c r="CJ506" s="22"/>
      <c r="CK506" s="22"/>
      <c r="CL506" s="22"/>
      <c r="CM506" s="22"/>
      <c r="CN506" s="22"/>
      <c r="CO506" s="22"/>
      <c r="CP506" s="22"/>
      <c r="CQ506" s="22"/>
      <c r="CR506" s="22"/>
      <c r="CS506" s="22"/>
      <c r="CT506" s="22"/>
      <c r="CU506" s="22"/>
      <c r="CV506" s="22"/>
      <c r="CW506" s="22"/>
      <c r="CX506" s="22"/>
      <c r="CY506" s="22"/>
      <c r="CZ506" s="22"/>
      <c r="DA506" s="22"/>
      <c r="DB506" s="22"/>
      <c r="DC506" s="22"/>
      <c r="DD506" s="22"/>
      <c r="DE506" s="22"/>
      <c r="DF506" s="22"/>
      <c r="DG506" s="22"/>
      <c r="DH506" s="22"/>
      <c r="DI506" s="22"/>
      <c r="DJ506" s="22"/>
      <c r="DK506" s="22"/>
      <c r="DL506" s="22"/>
      <c r="DM506" s="22"/>
      <c r="DN506" s="22"/>
      <c r="DO506" s="22"/>
      <c r="DP506" s="22"/>
    </row>
    <row r="507" spans="2:120">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c r="AN507" s="22"/>
      <c r="AO507" s="22"/>
      <c r="AP507" s="22"/>
      <c r="AQ507" s="22"/>
      <c r="AR507" s="22"/>
      <c r="AS507" s="22"/>
      <c r="AT507" s="22"/>
      <c r="AU507" s="22"/>
      <c r="AV507" s="22"/>
      <c r="AW507" s="22"/>
      <c r="AX507" s="22"/>
      <c r="AY507" s="22"/>
      <c r="AZ507" s="22"/>
      <c r="BA507" s="22"/>
      <c r="BB507" s="22"/>
      <c r="BC507" s="22"/>
      <c r="BD507" s="22"/>
      <c r="BE507" s="22"/>
      <c r="BF507" s="22"/>
      <c r="BG507" s="22"/>
      <c r="BH507" s="22"/>
      <c r="BI507" s="22"/>
      <c r="BJ507" s="22"/>
      <c r="BK507" s="22"/>
      <c r="BL507" s="22"/>
      <c r="BM507" s="22"/>
      <c r="BN507" s="22"/>
      <c r="BO507" s="22"/>
      <c r="BP507" s="22"/>
      <c r="BQ507" s="22"/>
      <c r="BR507" s="22"/>
      <c r="BS507" s="22"/>
      <c r="BT507" s="22"/>
      <c r="BU507" s="22"/>
      <c r="BV507" s="22"/>
      <c r="BW507" s="22"/>
      <c r="BX507" s="22"/>
      <c r="BY507" s="22"/>
      <c r="BZ507" s="22"/>
      <c r="CA507" s="22"/>
      <c r="CB507" s="22"/>
      <c r="CC507" s="22"/>
      <c r="CD507" s="22"/>
      <c r="CE507" s="22"/>
      <c r="CF507" s="22"/>
      <c r="CG507" s="22"/>
      <c r="CH507" s="22"/>
      <c r="CI507" s="22"/>
      <c r="CJ507" s="22"/>
      <c r="CK507" s="22"/>
      <c r="CL507" s="22"/>
      <c r="CM507" s="22"/>
      <c r="CN507" s="22"/>
      <c r="CO507" s="22"/>
      <c r="CP507" s="22"/>
      <c r="CQ507" s="22"/>
      <c r="CR507" s="22"/>
      <c r="CS507" s="22"/>
      <c r="CT507" s="22"/>
      <c r="CU507" s="22"/>
      <c r="CV507" s="22"/>
      <c r="CW507" s="22"/>
      <c r="CX507" s="22"/>
      <c r="CY507" s="22"/>
      <c r="CZ507" s="22"/>
      <c r="DA507" s="22"/>
      <c r="DB507" s="22"/>
      <c r="DC507" s="22"/>
      <c r="DD507" s="22"/>
      <c r="DE507" s="22"/>
      <c r="DF507" s="22"/>
      <c r="DG507" s="22"/>
      <c r="DH507" s="22"/>
      <c r="DI507" s="22"/>
      <c r="DJ507" s="22"/>
      <c r="DK507" s="22"/>
      <c r="DL507" s="22"/>
      <c r="DM507" s="22"/>
      <c r="DN507" s="22"/>
      <c r="DO507" s="22"/>
      <c r="DP507" s="22"/>
    </row>
    <row r="508" spans="2:120">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c r="AN508" s="22"/>
      <c r="AO508" s="22"/>
      <c r="AP508" s="22"/>
      <c r="AQ508" s="22"/>
      <c r="AR508" s="22"/>
      <c r="AS508" s="22"/>
      <c r="AT508" s="22"/>
      <c r="AU508" s="22"/>
      <c r="AV508" s="22"/>
      <c r="AW508" s="22"/>
      <c r="AX508" s="22"/>
      <c r="AY508" s="22"/>
      <c r="AZ508" s="22"/>
      <c r="BA508" s="22"/>
      <c r="BB508" s="22"/>
      <c r="BC508" s="22"/>
      <c r="BD508" s="22"/>
      <c r="BE508" s="22"/>
      <c r="BF508" s="22"/>
      <c r="BG508" s="22"/>
      <c r="BH508" s="22"/>
      <c r="BI508" s="22"/>
      <c r="BJ508" s="22"/>
      <c r="BK508" s="22"/>
      <c r="BL508" s="22"/>
      <c r="BM508" s="22"/>
      <c r="BN508" s="22"/>
      <c r="BO508" s="22"/>
      <c r="BP508" s="22"/>
      <c r="BQ508" s="22"/>
      <c r="BR508" s="22"/>
      <c r="BS508" s="22"/>
      <c r="BT508" s="22"/>
      <c r="BU508" s="22"/>
      <c r="BV508" s="22"/>
      <c r="BW508" s="22"/>
      <c r="BX508" s="22"/>
      <c r="BY508" s="22"/>
      <c r="BZ508" s="22"/>
      <c r="CA508" s="22"/>
      <c r="CB508" s="22"/>
      <c r="CC508" s="22"/>
      <c r="CD508" s="22"/>
      <c r="CE508" s="22"/>
      <c r="CF508" s="22"/>
      <c r="CG508" s="22"/>
      <c r="CH508" s="22"/>
      <c r="CI508" s="22"/>
      <c r="CJ508" s="22"/>
      <c r="CK508" s="22"/>
      <c r="CL508" s="22"/>
      <c r="CM508" s="22"/>
      <c r="CN508" s="22"/>
      <c r="CO508" s="22"/>
      <c r="CP508" s="22"/>
      <c r="CQ508" s="22"/>
      <c r="CR508" s="22"/>
      <c r="CS508" s="22"/>
      <c r="CT508" s="22"/>
      <c r="CU508" s="22"/>
      <c r="CV508" s="22"/>
      <c r="CW508" s="22"/>
      <c r="CX508" s="22"/>
      <c r="CY508" s="22"/>
      <c r="CZ508" s="22"/>
      <c r="DA508" s="22"/>
      <c r="DB508" s="22"/>
      <c r="DC508" s="22"/>
      <c r="DD508" s="22"/>
      <c r="DE508" s="22"/>
      <c r="DF508" s="22"/>
      <c r="DG508" s="22"/>
      <c r="DH508" s="22"/>
      <c r="DI508" s="22"/>
      <c r="DJ508" s="22"/>
      <c r="DK508" s="22"/>
      <c r="DL508" s="22"/>
      <c r="DM508" s="22"/>
      <c r="DN508" s="22"/>
      <c r="DO508" s="22"/>
      <c r="DP508" s="22"/>
    </row>
    <row r="509" spans="2:120">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c r="AZ509" s="22"/>
      <c r="BA509" s="22"/>
      <c r="BB509" s="22"/>
      <c r="BC509" s="22"/>
      <c r="BD509" s="22"/>
      <c r="BE509" s="22"/>
      <c r="BF509" s="22"/>
      <c r="BG509" s="22"/>
      <c r="BH509" s="22"/>
      <c r="BI509" s="22"/>
      <c r="BJ509" s="22"/>
      <c r="BK509" s="22"/>
      <c r="BL509" s="22"/>
      <c r="BM509" s="22"/>
      <c r="BN509" s="22"/>
      <c r="BO509" s="22"/>
      <c r="BP509" s="22"/>
      <c r="BQ509" s="22"/>
      <c r="BR509" s="22"/>
      <c r="BS509" s="22"/>
      <c r="BT509" s="22"/>
      <c r="BU509" s="22"/>
      <c r="BV509" s="22"/>
      <c r="BW509" s="22"/>
      <c r="BX509" s="22"/>
      <c r="BY509" s="22"/>
      <c r="BZ509" s="22"/>
      <c r="CA509" s="22"/>
      <c r="CB509" s="22"/>
      <c r="CC509" s="22"/>
      <c r="CD509" s="22"/>
      <c r="CE509" s="22"/>
      <c r="CF509" s="22"/>
      <c r="CG509" s="22"/>
      <c r="CH509" s="22"/>
      <c r="CI509" s="22"/>
      <c r="CJ509" s="22"/>
      <c r="CK509" s="22"/>
      <c r="CL509" s="22"/>
      <c r="CM509" s="22"/>
      <c r="CN509" s="22"/>
      <c r="CO509" s="22"/>
      <c r="CP509" s="22"/>
      <c r="CQ509" s="22"/>
      <c r="CR509" s="22"/>
      <c r="CS509" s="22"/>
      <c r="CT509" s="22"/>
      <c r="CU509" s="22"/>
      <c r="CV509" s="22"/>
      <c r="CW509" s="22"/>
      <c r="CX509" s="22"/>
      <c r="CY509" s="22"/>
      <c r="CZ509" s="22"/>
      <c r="DA509" s="22"/>
      <c r="DB509" s="22"/>
      <c r="DC509" s="22"/>
      <c r="DD509" s="22"/>
      <c r="DE509" s="22"/>
      <c r="DF509" s="22"/>
      <c r="DG509" s="22"/>
      <c r="DH509" s="22"/>
      <c r="DI509" s="22"/>
      <c r="DJ509" s="22"/>
      <c r="DK509" s="22"/>
      <c r="DL509" s="22"/>
      <c r="DM509" s="22"/>
      <c r="DN509" s="22"/>
      <c r="DO509" s="22"/>
      <c r="DP509" s="22"/>
    </row>
    <row r="510" spans="2:120">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2"/>
      <c r="AW510" s="22"/>
      <c r="AX510" s="22"/>
      <c r="AY510" s="22"/>
      <c r="AZ510" s="22"/>
      <c r="BA510" s="22"/>
      <c r="BB510" s="22"/>
      <c r="BC510" s="22"/>
      <c r="BD510" s="22"/>
      <c r="BE510" s="22"/>
      <c r="BF510" s="22"/>
      <c r="BG510" s="22"/>
      <c r="BH510" s="22"/>
      <c r="BI510" s="22"/>
      <c r="BJ510" s="22"/>
      <c r="BK510" s="22"/>
      <c r="BL510" s="22"/>
      <c r="BM510" s="22"/>
      <c r="BN510" s="22"/>
      <c r="BO510" s="22"/>
      <c r="BP510" s="22"/>
      <c r="BQ510" s="22"/>
      <c r="BR510" s="22"/>
      <c r="BS510" s="22"/>
      <c r="BT510" s="22"/>
      <c r="BU510" s="22"/>
      <c r="BV510" s="22"/>
      <c r="BW510" s="22"/>
      <c r="BX510" s="22"/>
      <c r="BY510" s="22"/>
      <c r="BZ510" s="22"/>
      <c r="CA510" s="22"/>
      <c r="CB510" s="22"/>
      <c r="CC510" s="22"/>
      <c r="CD510" s="22"/>
      <c r="CE510" s="22"/>
      <c r="CF510" s="22"/>
      <c r="CG510" s="22"/>
      <c r="CH510" s="22"/>
      <c r="CI510" s="22"/>
      <c r="CJ510" s="22"/>
      <c r="CK510" s="22"/>
      <c r="CL510" s="22"/>
      <c r="CM510" s="22"/>
      <c r="CN510" s="22"/>
      <c r="CO510" s="22"/>
      <c r="CP510" s="22"/>
      <c r="CQ510" s="22"/>
      <c r="CR510" s="22"/>
      <c r="CS510" s="22"/>
      <c r="CT510" s="22"/>
      <c r="CU510" s="22"/>
      <c r="CV510" s="22"/>
      <c r="CW510" s="22"/>
      <c r="CX510" s="22"/>
      <c r="CY510" s="22"/>
      <c r="CZ510" s="22"/>
      <c r="DA510" s="22"/>
      <c r="DB510" s="22"/>
      <c r="DC510" s="22"/>
      <c r="DD510" s="22"/>
      <c r="DE510" s="22"/>
      <c r="DF510" s="22"/>
      <c r="DG510" s="22"/>
      <c r="DH510" s="22"/>
      <c r="DI510" s="22"/>
      <c r="DJ510" s="22"/>
      <c r="DK510" s="22"/>
      <c r="DL510" s="22"/>
      <c r="DM510" s="22"/>
      <c r="DN510" s="22"/>
      <c r="DO510" s="22"/>
      <c r="DP510" s="22"/>
    </row>
    <row r="511" spans="2:120">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2"/>
      <c r="AW511" s="22"/>
      <c r="AX511" s="22"/>
      <c r="AY511" s="22"/>
      <c r="AZ511" s="22"/>
      <c r="BA511" s="22"/>
      <c r="BB511" s="22"/>
      <c r="BC511" s="22"/>
      <c r="BD511" s="22"/>
      <c r="BE511" s="22"/>
      <c r="BF511" s="22"/>
      <c r="BG511" s="22"/>
      <c r="BH511" s="22"/>
      <c r="BI511" s="22"/>
      <c r="BJ511" s="22"/>
      <c r="BK511" s="22"/>
      <c r="BL511" s="22"/>
      <c r="BM511" s="22"/>
      <c r="BN511" s="22"/>
      <c r="BO511" s="22"/>
      <c r="BP511" s="22"/>
      <c r="BQ511" s="22"/>
      <c r="BR511" s="22"/>
      <c r="BS511" s="22"/>
      <c r="BT511" s="22"/>
      <c r="BU511" s="22"/>
      <c r="BV511" s="22"/>
      <c r="BW511" s="22"/>
      <c r="BX511" s="22"/>
      <c r="BY511" s="22"/>
      <c r="BZ511" s="22"/>
      <c r="CA511" s="22"/>
      <c r="CB511" s="22"/>
      <c r="CC511" s="22"/>
      <c r="CD511" s="22"/>
      <c r="CE511" s="22"/>
      <c r="CF511" s="22"/>
      <c r="CG511" s="22"/>
      <c r="CH511" s="22"/>
      <c r="CI511" s="22"/>
      <c r="CJ511" s="22"/>
      <c r="CK511" s="22"/>
      <c r="CL511" s="22"/>
      <c r="CM511" s="22"/>
      <c r="CN511" s="22"/>
      <c r="CO511" s="22"/>
      <c r="CP511" s="22"/>
      <c r="CQ511" s="22"/>
      <c r="CR511" s="22"/>
      <c r="CS511" s="22"/>
      <c r="CT511" s="22"/>
      <c r="CU511" s="22"/>
      <c r="CV511" s="22"/>
      <c r="CW511" s="22"/>
      <c r="CX511" s="22"/>
      <c r="CY511" s="22"/>
      <c r="CZ511" s="22"/>
      <c r="DA511" s="22"/>
      <c r="DB511" s="22"/>
      <c r="DC511" s="22"/>
      <c r="DD511" s="22"/>
      <c r="DE511" s="22"/>
      <c r="DF511" s="22"/>
      <c r="DG511" s="22"/>
      <c r="DH511" s="22"/>
      <c r="DI511" s="22"/>
      <c r="DJ511" s="22"/>
      <c r="DK511" s="22"/>
      <c r="DL511" s="22"/>
      <c r="DM511" s="22"/>
      <c r="DN511" s="22"/>
      <c r="DO511" s="22"/>
      <c r="DP511" s="22"/>
    </row>
    <row r="512" spans="2:120">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c r="BB512" s="22"/>
      <c r="BC512" s="22"/>
      <c r="BD512" s="22"/>
      <c r="BE512" s="22"/>
      <c r="BF512" s="22"/>
      <c r="BG512" s="22"/>
      <c r="BH512" s="22"/>
      <c r="BI512" s="22"/>
      <c r="BJ512" s="22"/>
      <c r="BK512" s="22"/>
      <c r="BL512" s="22"/>
      <c r="BM512" s="22"/>
      <c r="BN512" s="22"/>
      <c r="BO512" s="22"/>
      <c r="BP512" s="22"/>
      <c r="BQ512" s="22"/>
      <c r="BR512" s="22"/>
      <c r="BS512" s="22"/>
      <c r="BT512" s="22"/>
      <c r="BU512" s="22"/>
      <c r="BV512" s="22"/>
      <c r="BW512" s="22"/>
      <c r="BX512" s="22"/>
      <c r="BY512" s="22"/>
      <c r="BZ512" s="22"/>
      <c r="CA512" s="22"/>
      <c r="CB512" s="22"/>
      <c r="CC512" s="22"/>
      <c r="CD512" s="22"/>
      <c r="CE512" s="22"/>
      <c r="CF512" s="22"/>
      <c r="CG512" s="22"/>
      <c r="CH512" s="22"/>
      <c r="CI512" s="22"/>
      <c r="CJ512" s="22"/>
      <c r="CK512" s="22"/>
      <c r="CL512" s="22"/>
      <c r="CM512" s="22"/>
      <c r="CN512" s="22"/>
      <c r="CO512" s="22"/>
      <c r="CP512" s="22"/>
      <c r="CQ512" s="22"/>
      <c r="CR512" s="22"/>
      <c r="CS512" s="22"/>
      <c r="CT512" s="22"/>
      <c r="CU512" s="22"/>
      <c r="CV512" s="22"/>
      <c r="CW512" s="22"/>
      <c r="CX512" s="22"/>
      <c r="CY512" s="22"/>
      <c r="CZ512" s="22"/>
      <c r="DA512" s="22"/>
      <c r="DB512" s="22"/>
      <c r="DC512" s="22"/>
      <c r="DD512" s="22"/>
      <c r="DE512" s="22"/>
      <c r="DF512" s="22"/>
      <c r="DG512" s="22"/>
      <c r="DH512" s="22"/>
      <c r="DI512" s="22"/>
      <c r="DJ512" s="22"/>
      <c r="DK512" s="22"/>
      <c r="DL512" s="22"/>
      <c r="DM512" s="22"/>
      <c r="DN512" s="22"/>
      <c r="DO512" s="22"/>
      <c r="DP512" s="22"/>
    </row>
    <row r="513" spans="2:120">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c r="BB513" s="22"/>
      <c r="BC513" s="22"/>
      <c r="BD513" s="22"/>
      <c r="BE513" s="22"/>
      <c r="BF513" s="22"/>
      <c r="BG513" s="22"/>
      <c r="BH513" s="22"/>
      <c r="BI513" s="22"/>
      <c r="BJ513" s="22"/>
      <c r="BK513" s="22"/>
      <c r="BL513" s="22"/>
      <c r="BM513" s="22"/>
      <c r="BN513" s="22"/>
      <c r="BO513" s="22"/>
      <c r="BP513" s="22"/>
      <c r="BQ513" s="22"/>
      <c r="BR513" s="22"/>
      <c r="BS513" s="22"/>
      <c r="BT513" s="22"/>
      <c r="BU513" s="22"/>
      <c r="BV513" s="22"/>
      <c r="BW513" s="22"/>
      <c r="BX513" s="22"/>
      <c r="BY513" s="22"/>
      <c r="BZ513" s="22"/>
      <c r="CA513" s="22"/>
      <c r="CB513" s="22"/>
      <c r="CC513" s="22"/>
      <c r="CD513" s="22"/>
      <c r="CE513" s="22"/>
      <c r="CF513" s="22"/>
      <c r="CG513" s="22"/>
      <c r="CH513" s="22"/>
      <c r="CI513" s="22"/>
      <c r="CJ513" s="22"/>
      <c r="CK513" s="22"/>
      <c r="CL513" s="22"/>
      <c r="CM513" s="22"/>
      <c r="CN513" s="22"/>
      <c r="CO513" s="22"/>
      <c r="CP513" s="22"/>
      <c r="CQ513" s="22"/>
      <c r="CR513" s="22"/>
      <c r="CS513" s="22"/>
      <c r="CT513" s="22"/>
      <c r="CU513" s="22"/>
      <c r="CV513" s="22"/>
      <c r="CW513" s="22"/>
      <c r="CX513" s="22"/>
      <c r="CY513" s="22"/>
      <c r="CZ513" s="22"/>
      <c r="DA513" s="22"/>
      <c r="DB513" s="22"/>
      <c r="DC513" s="22"/>
      <c r="DD513" s="22"/>
      <c r="DE513" s="22"/>
      <c r="DF513" s="22"/>
      <c r="DG513" s="22"/>
      <c r="DH513" s="22"/>
      <c r="DI513" s="22"/>
      <c r="DJ513" s="22"/>
      <c r="DK513" s="22"/>
      <c r="DL513" s="22"/>
      <c r="DM513" s="22"/>
      <c r="DN513" s="22"/>
      <c r="DO513" s="22"/>
      <c r="DP513" s="22"/>
    </row>
    <row r="514" spans="2:120">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c r="BB514" s="22"/>
      <c r="BC514" s="22"/>
      <c r="BD514" s="22"/>
      <c r="BE514" s="22"/>
      <c r="BF514" s="22"/>
      <c r="BG514" s="22"/>
      <c r="BH514" s="22"/>
      <c r="BI514" s="22"/>
      <c r="BJ514" s="22"/>
      <c r="BK514" s="22"/>
      <c r="BL514" s="22"/>
      <c r="BM514" s="22"/>
      <c r="BN514" s="22"/>
      <c r="BO514" s="22"/>
      <c r="BP514" s="22"/>
      <c r="BQ514" s="22"/>
      <c r="BR514" s="22"/>
      <c r="BS514" s="22"/>
      <c r="BT514" s="22"/>
      <c r="BU514" s="22"/>
      <c r="BV514" s="22"/>
      <c r="BW514" s="22"/>
      <c r="BX514" s="22"/>
      <c r="BY514" s="22"/>
      <c r="BZ514" s="22"/>
      <c r="CA514" s="22"/>
      <c r="CB514" s="22"/>
      <c r="CC514" s="22"/>
      <c r="CD514" s="22"/>
      <c r="CE514" s="22"/>
      <c r="CF514" s="22"/>
      <c r="CG514" s="22"/>
      <c r="CH514" s="22"/>
      <c r="CI514" s="22"/>
      <c r="CJ514" s="22"/>
      <c r="CK514" s="22"/>
      <c r="CL514" s="22"/>
      <c r="CM514" s="22"/>
      <c r="CN514" s="22"/>
      <c r="CO514" s="22"/>
      <c r="CP514" s="22"/>
      <c r="CQ514" s="22"/>
      <c r="CR514" s="22"/>
      <c r="CS514" s="22"/>
      <c r="CT514" s="22"/>
      <c r="CU514" s="22"/>
      <c r="CV514" s="22"/>
      <c r="CW514" s="22"/>
      <c r="CX514" s="22"/>
      <c r="CY514" s="22"/>
      <c r="CZ514" s="22"/>
      <c r="DA514" s="22"/>
      <c r="DB514" s="22"/>
      <c r="DC514" s="22"/>
      <c r="DD514" s="22"/>
      <c r="DE514" s="22"/>
      <c r="DF514" s="22"/>
      <c r="DG514" s="22"/>
      <c r="DH514" s="22"/>
      <c r="DI514" s="22"/>
      <c r="DJ514" s="22"/>
      <c r="DK514" s="22"/>
      <c r="DL514" s="22"/>
      <c r="DM514" s="22"/>
      <c r="DN514" s="22"/>
      <c r="DO514" s="22"/>
      <c r="DP514" s="22"/>
    </row>
    <row r="515" spans="2:120">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c r="BB515" s="22"/>
      <c r="BC515" s="22"/>
      <c r="BD515" s="22"/>
      <c r="BE515" s="22"/>
      <c r="BF515" s="22"/>
      <c r="BG515" s="22"/>
      <c r="BH515" s="22"/>
      <c r="BI515" s="22"/>
      <c r="BJ515" s="22"/>
      <c r="BK515" s="22"/>
      <c r="BL515" s="22"/>
      <c r="BM515" s="22"/>
      <c r="BN515" s="22"/>
      <c r="BO515" s="22"/>
      <c r="BP515" s="22"/>
      <c r="BQ515" s="22"/>
      <c r="BR515" s="22"/>
      <c r="BS515" s="22"/>
      <c r="BT515" s="22"/>
      <c r="BU515" s="22"/>
      <c r="BV515" s="22"/>
      <c r="BW515" s="22"/>
      <c r="BX515" s="22"/>
      <c r="BY515" s="22"/>
      <c r="BZ515" s="22"/>
      <c r="CA515" s="22"/>
      <c r="CB515" s="22"/>
      <c r="CC515" s="22"/>
      <c r="CD515" s="22"/>
      <c r="CE515" s="22"/>
      <c r="CF515" s="22"/>
      <c r="CG515" s="22"/>
      <c r="CH515" s="22"/>
      <c r="CI515" s="22"/>
      <c r="CJ515" s="22"/>
      <c r="CK515" s="22"/>
      <c r="CL515" s="22"/>
      <c r="CM515" s="22"/>
      <c r="CN515" s="22"/>
      <c r="CO515" s="22"/>
      <c r="CP515" s="22"/>
      <c r="CQ515" s="22"/>
      <c r="CR515" s="22"/>
      <c r="CS515" s="22"/>
      <c r="CT515" s="22"/>
      <c r="CU515" s="22"/>
      <c r="CV515" s="22"/>
      <c r="CW515" s="22"/>
      <c r="CX515" s="22"/>
      <c r="CY515" s="22"/>
      <c r="CZ515" s="22"/>
      <c r="DA515" s="22"/>
      <c r="DB515" s="22"/>
      <c r="DC515" s="22"/>
      <c r="DD515" s="22"/>
      <c r="DE515" s="22"/>
      <c r="DF515" s="22"/>
      <c r="DG515" s="22"/>
      <c r="DH515" s="22"/>
      <c r="DI515" s="22"/>
      <c r="DJ515" s="22"/>
      <c r="DK515" s="22"/>
      <c r="DL515" s="22"/>
      <c r="DM515" s="22"/>
      <c r="DN515" s="22"/>
      <c r="DO515" s="22"/>
      <c r="DP515" s="22"/>
    </row>
    <row r="516" spans="2:120">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c r="BB516" s="22"/>
      <c r="BC516" s="22"/>
      <c r="BD516" s="22"/>
      <c r="BE516" s="22"/>
      <c r="BF516" s="22"/>
      <c r="BG516" s="22"/>
      <c r="BH516" s="22"/>
      <c r="BI516" s="22"/>
      <c r="BJ516" s="22"/>
      <c r="BK516" s="22"/>
      <c r="BL516" s="22"/>
      <c r="BM516" s="22"/>
      <c r="BN516" s="22"/>
      <c r="BO516" s="22"/>
      <c r="BP516" s="22"/>
      <c r="BQ516" s="22"/>
      <c r="BR516" s="22"/>
      <c r="BS516" s="22"/>
      <c r="BT516" s="22"/>
      <c r="BU516" s="22"/>
      <c r="BV516" s="22"/>
      <c r="BW516" s="22"/>
      <c r="BX516" s="22"/>
      <c r="BY516" s="22"/>
      <c r="BZ516" s="22"/>
      <c r="CA516" s="22"/>
      <c r="CB516" s="22"/>
      <c r="CC516" s="22"/>
      <c r="CD516" s="22"/>
      <c r="CE516" s="22"/>
      <c r="CF516" s="22"/>
      <c r="CG516" s="22"/>
      <c r="CH516" s="22"/>
      <c r="CI516" s="22"/>
      <c r="CJ516" s="22"/>
      <c r="CK516" s="22"/>
      <c r="CL516" s="22"/>
      <c r="CM516" s="22"/>
      <c r="CN516" s="22"/>
      <c r="CO516" s="22"/>
      <c r="CP516" s="22"/>
      <c r="CQ516" s="22"/>
      <c r="CR516" s="22"/>
      <c r="CS516" s="22"/>
      <c r="CT516" s="22"/>
      <c r="CU516" s="22"/>
      <c r="CV516" s="22"/>
      <c r="CW516" s="22"/>
      <c r="CX516" s="22"/>
      <c r="CY516" s="22"/>
      <c r="CZ516" s="22"/>
      <c r="DA516" s="22"/>
      <c r="DB516" s="22"/>
      <c r="DC516" s="22"/>
      <c r="DD516" s="22"/>
      <c r="DE516" s="22"/>
      <c r="DF516" s="22"/>
      <c r="DG516" s="22"/>
      <c r="DH516" s="22"/>
      <c r="DI516" s="22"/>
      <c r="DJ516" s="22"/>
      <c r="DK516" s="22"/>
      <c r="DL516" s="22"/>
      <c r="DM516" s="22"/>
      <c r="DN516" s="22"/>
      <c r="DO516" s="22"/>
      <c r="DP516" s="22"/>
    </row>
    <row r="517" spans="2:120">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c r="BB517" s="22"/>
      <c r="BC517" s="22"/>
      <c r="BD517" s="22"/>
      <c r="BE517" s="22"/>
      <c r="BF517" s="22"/>
      <c r="BG517" s="22"/>
      <c r="BH517" s="22"/>
      <c r="BI517" s="22"/>
      <c r="BJ517" s="22"/>
      <c r="BK517" s="22"/>
      <c r="BL517" s="22"/>
      <c r="BM517" s="22"/>
      <c r="BN517" s="22"/>
      <c r="BO517" s="22"/>
      <c r="BP517" s="22"/>
      <c r="BQ517" s="22"/>
      <c r="BR517" s="22"/>
      <c r="BS517" s="22"/>
      <c r="BT517" s="22"/>
      <c r="BU517" s="22"/>
      <c r="BV517" s="22"/>
      <c r="BW517" s="22"/>
      <c r="BX517" s="22"/>
      <c r="BY517" s="22"/>
      <c r="BZ517" s="22"/>
      <c r="CA517" s="22"/>
      <c r="CB517" s="22"/>
      <c r="CC517" s="22"/>
      <c r="CD517" s="22"/>
      <c r="CE517" s="22"/>
      <c r="CF517" s="22"/>
      <c r="CG517" s="22"/>
      <c r="CH517" s="22"/>
      <c r="CI517" s="22"/>
      <c r="CJ517" s="22"/>
      <c r="CK517" s="22"/>
      <c r="CL517" s="22"/>
      <c r="CM517" s="22"/>
      <c r="CN517" s="22"/>
      <c r="CO517" s="22"/>
      <c r="CP517" s="22"/>
      <c r="CQ517" s="22"/>
      <c r="CR517" s="22"/>
      <c r="CS517" s="22"/>
      <c r="CT517" s="22"/>
      <c r="CU517" s="22"/>
      <c r="CV517" s="22"/>
      <c r="CW517" s="22"/>
      <c r="CX517" s="22"/>
      <c r="CY517" s="22"/>
      <c r="CZ517" s="22"/>
      <c r="DA517" s="22"/>
      <c r="DB517" s="22"/>
      <c r="DC517" s="22"/>
      <c r="DD517" s="22"/>
      <c r="DE517" s="22"/>
      <c r="DF517" s="22"/>
      <c r="DG517" s="22"/>
      <c r="DH517" s="22"/>
      <c r="DI517" s="22"/>
      <c r="DJ517" s="22"/>
      <c r="DK517" s="22"/>
      <c r="DL517" s="22"/>
      <c r="DM517" s="22"/>
      <c r="DN517" s="22"/>
      <c r="DO517" s="22"/>
      <c r="DP517" s="22"/>
    </row>
    <row r="518" spans="2:120">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c r="BB518" s="22"/>
      <c r="BC518" s="22"/>
      <c r="BD518" s="22"/>
      <c r="BE518" s="22"/>
      <c r="BF518" s="22"/>
      <c r="BG518" s="22"/>
      <c r="BH518" s="22"/>
      <c r="BI518" s="22"/>
      <c r="BJ518" s="22"/>
      <c r="BK518" s="22"/>
      <c r="BL518" s="22"/>
      <c r="BM518" s="22"/>
      <c r="BN518" s="22"/>
      <c r="BO518" s="22"/>
      <c r="BP518" s="22"/>
      <c r="BQ518" s="22"/>
      <c r="BR518" s="22"/>
      <c r="BS518" s="22"/>
      <c r="BT518" s="22"/>
      <c r="BU518" s="22"/>
      <c r="BV518" s="22"/>
      <c r="BW518" s="22"/>
      <c r="BX518" s="22"/>
      <c r="BY518" s="22"/>
      <c r="BZ518" s="22"/>
      <c r="CA518" s="22"/>
      <c r="CB518" s="22"/>
      <c r="CC518" s="22"/>
      <c r="CD518" s="22"/>
      <c r="CE518" s="22"/>
      <c r="CF518" s="22"/>
      <c r="CG518" s="22"/>
      <c r="CH518" s="22"/>
      <c r="CI518" s="22"/>
      <c r="CJ518" s="22"/>
      <c r="CK518" s="22"/>
      <c r="CL518" s="22"/>
      <c r="CM518" s="22"/>
      <c r="CN518" s="22"/>
      <c r="CO518" s="22"/>
      <c r="CP518" s="22"/>
      <c r="CQ518" s="22"/>
      <c r="CR518" s="22"/>
      <c r="CS518" s="22"/>
      <c r="CT518" s="22"/>
      <c r="CU518" s="22"/>
      <c r="CV518" s="22"/>
      <c r="CW518" s="22"/>
      <c r="CX518" s="22"/>
      <c r="CY518" s="22"/>
      <c r="CZ518" s="22"/>
      <c r="DA518" s="22"/>
      <c r="DB518" s="22"/>
      <c r="DC518" s="22"/>
      <c r="DD518" s="22"/>
      <c r="DE518" s="22"/>
      <c r="DF518" s="22"/>
      <c r="DG518" s="22"/>
      <c r="DH518" s="22"/>
      <c r="DI518" s="22"/>
      <c r="DJ518" s="22"/>
      <c r="DK518" s="22"/>
      <c r="DL518" s="22"/>
      <c r="DM518" s="22"/>
      <c r="DN518" s="22"/>
      <c r="DO518" s="22"/>
      <c r="DP518" s="22"/>
    </row>
    <row r="519" spans="2:120">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c r="BB519" s="22"/>
      <c r="BC519" s="22"/>
      <c r="BD519" s="22"/>
      <c r="BE519" s="22"/>
      <c r="BF519" s="22"/>
      <c r="BG519" s="22"/>
      <c r="BH519" s="22"/>
      <c r="BI519" s="22"/>
      <c r="BJ519" s="22"/>
      <c r="BK519" s="22"/>
      <c r="BL519" s="22"/>
      <c r="BM519" s="22"/>
      <c r="BN519" s="22"/>
      <c r="BO519" s="22"/>
      <c r="BP519" s="22"/>
      <c r="BQ519" s="22"/>
      <c r="BR519" s="22"/>
      <c r="BS519" s="22"/>
      <c r="BT519" s="22"/>
      <c r="BU519" s="22"/>
      <c r="BV519" s="22"/>
      <c r="BW519" s="22"/>
      <c r="BX519" s="22"/>
      <c r="BY519" s="22"/>
      <c r="BZ519" s="22"/>
      <c r="CA519" s="22"/>
      <c r="CB519" s="22"/>
      <c r="CC519" s="22"/>
      <c r="CD519" s="22"/>
      <c r="CE519" s="22"/>
      <c r="CF519" s="22"/>
      <c r="CG519" s="22"/>
      <c r="CH519" s="22"/>
      <c r="CI519" s="22"/>
      <c r="CJ519" s="22"/>
      <c r="CK519" s="22"/>
      <c r="CL519" s="22"/>
      <c r="CM519" s="22"/>
      <c r="CN519" s="22"/>
      <c r="CO519" s="22"/>
      <c r="CP519" s="22"/>
      <c r="CQ519" s="22"/>
      <c r="CR519" s="22"/>
      <c r="CS519" s="22"/>
      <c r="CT519" s="22"/>
      <c r="CU519" s="22"/>
      <c r="CV519" s="22"/>
      <c r="CW519" s="22"/>
      <c r="CX519" s="22"/>
      <c r="CY519" s="22"/>
      <c r="CZ519" s="22"/>
      <c r="DA519" s="22"/>
      <c r="DB519" s="22"/>
      <c r="DC519" s="22"/>
      <c r="DD519" s="22"/>
      <c r="DE519" s="22"/>
      <c r="DF519" s="22"/>
      <c r="DG519" s="22"/>
      <c r="DH519" s="22"/>
      <c r="DI519" s="22"/>
      <c r="DJ519" s="22"/>
      <c r="DK519" s="22"/>
      <c r="DL519" s="22"/>
      <c r="DM519" s="22"/>
      <c r="DN519" s="22"/>
      <c r="DO519" s="22"/>
      <c r="DP519" s="22"/>
    </row>
    <row r="520" spans="2:120">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c r="BA520" s="22"/>
      <c r="BB520" s="22"/>
      <c r="BC520" s="22"/>
      <c r="BD520" s="22"/>
      <c r="BE520" s="22"/>
      <c r="BF520" s="22"/>
      <c r="BG520" s="22"/>
      <c r="BH520" s="22"/>
      <c r="BI520" s="22"/>
      <c r="BJ520" s="22"/>
      <c r="BK520" s="22"/>
      <c r="BL520" s="22"/>
      <c r="BM520" s="22"/>
      <c r="BN520" s="22"/>
      <c r="BO520" s="22"/>
      <c r="BP520" s="22"/>
      <c r="BQ520" s="22"/>
      <c r="BR520" s="22"/>
      <c r="BS520" s="22"/>
      <c r="BT520" s="22"/>
      <c r="BU520" s="22"/>
      <c r="BV520" s="22"/>
      <c r="BW520" s="22"/>
      <c r="BX520" s="22"/>
      <c r="BY520" s="22"/>
      <c r="BZ520" s="22"/>
      <c r="CA520" s="22"/>
      <c r="CB520" s="22"/>
      <c r="CC520" s="22"/>
      <c r="CD520" s="22"/>
      <c r="CE520" s="22"/>
      <c r="CF520" s="22"/>
      <c r="CG520" s="22"/>
      <c r="CH520" s="22"/>
      <c r="CI520" s="22"/>
      <c r="CJ520" s="22"/>
      <c r="CK520" s="22"/>
      <c r="CL520" s="22"/>
      <c r="CM520" s="22"/>
      <c r="CN520" s="22"/>
      <c r="CO520" s="22"/>
      <c r="CP520" s="22"/>
      <c r="CQ520" s="22"/>
      <c r="CR520" s="22"/>
      <c r="CS520" s="22"/>
      <c r="CT520" s="22"/>
      <c r="CU520" s="22"/>
      <c r="CV520" s="22"/>
      <c r="CW520" s="22"/>
      <c r="CX520" s="22"/>
      <c r="CY520" s="22"/>
      <c r="CZ520" s="22"/>
      <c r="DA520" s="22"/>
      <c r="DB520" s="22"/>
      <c r="DC520" s="22"/>
      <c r="DD520" s="22"/>
      <c r="DE520" s="22"/>
      <c r="DF520" s="22"/>
      <c r="DG520" s="22"/>
      <c r="DH520" s="22"/>
      <c r="DI520" s="22"/>
      <c r="DJ520" s="22"/>
      <c r="DK520" s="22"/>
      <c r="DL520" s="22"/>
      <c r="DM520" s="22"/>
      <c r="DN520" s="22"/>
      <c r="DO520" s="22"/>
      <c r="DP520" s="22"/>
    </row>
    <row r="521" spans="2:120">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c r="BB521" s="22"/>
      <c r="BC521" s="22"/>
      <c r="BD521" s="22"/>
      <c r="BE521" s="22"/>
      <c r="BF521" s="22"/>
      <c r="BG521" s="22"/>
      <c r="BH521" s="22"/>
      <c r="BI521" s="22"/>
      <c r="BJ521" s="22"/>
      <c r="BK521" s="22"/>
      <c r="BL521" s="22"/>
      <c r="BM521" s="22"/>
      <c r="BN521" s="22"/>
      <c r="BO521" s="22"/>
      <c r="BP521" s="22"/>
      <c r="BQ521" s="22"/>
      <c r="BR521" s="22"/>
      <c r="BS521" s="22"/>
      <c r="BT521" s="22"/>
      <c r="BU521" s="22"/>
      <c r="BV521" s="22"/>
      <c r="BW521" s="22"/>
      <c r="BX521" s="22"/>
      <c r="BY521" s="22"/>
      <c r="BZ521" s="22"/>
      <c r="CA521" s="22"/>
      <c r="CB521" s="22"/>
      <c r="CC521" s="22"/>
      <c r="CD521" s="22"/>
      <c r="CE521" s="22"/>
      <c r="CF521" s="22"/>
      <c r="CG521" s="22"/>
      <c r="CH521" s="22"/>
      <c r="CI521" s="22"/>
      <c r="CJ521" s="22"/>
      <c r="CK521" s="22"/>
      <c r="CL521" s="22"/>
      <c r="CM521" s="22"/>
      <c r="CN521" s="22"/>
      <c r="CO521" s="22"/>
      <c r="CP521" s="22"/>
      <c r="CQ521" s="22"/>
      <c r="CR521" s="22"/>
      <c r="CS521" s="22"/>
      <c r="CT521" s="22"/>
      <c r="CU521" s="22"/>
      <c r="CV521" s="22"/>
      <c r="CW521" s="22"/>
      <c r="CX521" s="22"/>
      <c r="CY521" s="22"/>
      <c r="CZ521" s="22"/>
      <c r="DA521" s="22"/>
      <c r="DB521" s="22"/>
      <c r="DC521" s="22"/>
      <c r="DD521" s="22"/>
      <c r="DE521" s="22"/>
      <c r="DF521" s="22"/>
      <c r="DG521" s="22"/>
      <c r="DH521" s="22"/>
      <c r="DI521" s="22"/>
      <c r="DJ521" s="22"/>
      <c r="DK521" s="22"/>
      <c r="DL521" s="22"/>
      <c r="DM521" s="22"/>
      <c r="DN521" s="22"/>
      <c r="DO521" s="22"/>
      <c r="DP521" s="22"/>
    </row>
    <row r="522" spans="2:120">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c r="BB522" s="22"/>
      <c r="BC522" s="22"/>
      <c r="BD522" s="22"/>
      <c r="BE522" s="22"/>
      <c r="BF522" s="22"/>
      <c r="BG522" s="22"/>
      <c r="BH522" s="22"/>
      <c r="BI522" s="22"/>
      <c r="BJ522" s="22"/>
      <c r="BK522" s="22"/>
      <c r="BL522" s="22"/>
      <c r="BM522" s="22"/>
      <c r="BN522" s="22"/>
      <c r="BO522" s="22"/>
      <c r="BP522" s="22"/>
      <c r="BQ522" s="22"/>
      <c r="BR522" s="22"/>
      <c r="BS522" s="22"/>
      <c r="BT522" s="22"/>
      <c r="BU522" s="22"/>
      <c r="BV522" s="22"/>
      <c r="BW522" s="22"/>
      <c r="BX522" s="22"/>
      <c r="BY522" s="22"/>
      <c r="BZ522" s="22"/>
      <c r="CA522" s="22"/>
      <c r="CB522" s="22"/>
      <c r="CC522" s="22"/>
      <c r="CD522" s="22"/>
      <c r="CE522" s="22"/>
      <c r="CF522" s="22"/>
      <c r="CG522" s="22"/>
      <c r="CH522" s="22"/>
      <c r="CI522" s="22"/>
      <c r="CJ522" s="22"/>
      <c r="CK522" s="22"/>
      <c r="CL522" s="22"/>
      <c r="CM522" s="22"/>
      <c r="CN522" s="22"/>
      <c r="CO522" s="22"/>
      <c r="CP522" s="22"/>
      <c r="CQ522" s="22"/>
      <c r="CR522" s="22"/>
      <c r="CS522" s="22"/>
      <c r="CT522" s="22"/>
      <c r="CU522" s="22"/>
      <c r="CV522" s="22"/>
      <c r="CW522" s="22"/>
      <c r="CX522" s="22"/>
      <c r="CY522" s="22"/>
      <c r="CZ522" s="22"/>
      <c r="DA522" s="22"/>
      <c r="DB522" s="22"/>
      <c r="DC522" s="22"/>
      <c r="DD522" s="22"/>
      <c r="DE522" s="22"/>
      <c r="DF522" s="22"/>
      <c r="DG522" s="22"/>
      <c r="DH522" s="22"/>
      <c r="DI522" s="22"/>
      <c r="DJ522" s="22"/>
      <c r="DK522" s="22"/>
      <c r="DL522" s="22"/>
      <c r="DM522" s="22"/>
      <c r="DN522" s="22"/>
      <c r="DO522" s="22"/>
      <c r="DP522" s="22"/>
    </row>
    <row r="523" spans="2:120">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c r="BB523" s="22"/>
      <c r="BC523" s="22"/>
      <c r="BD523" s="22"/>
      <c r="BE523" s="22"/>
      <c r="BF523" s="22"/>
      <c r="BG523" s="22"/>
      <c r="BH523" s="22"/>
      <c r="BI523" s="22"/>
      <c r="BJ523" s="22"/>
      <c r="BK523" s="22"/>
      <c r="BL523" s="22"/>
      <c r="BM523" s="22"/>
      <c r="BN523" s="22"/>
      <c r="BO523" s="22"/>
      <c r="BP523" s="22"/>
      <c r="BQ523" s="22"/>
      <c r="BR523" s="22"/>
      <c r="BS523" s="22"/>
      <c r="BT523" s="22"/>
      <c r="BU523" s="22"/>
      <c r="BV523" s="22"/>
      <c r="BW523" s="22"/>
      <c r="BX523" s="22"/>
      <c r="BY523" s="22"/>
      <c r="BZ523" s="22"/>
      <c r="CA523" s="22"/>
      <c r="CB523" s="22"/>
      <c r="CC523" s="22"/>
      <c r="CD523" s="22"/>
      <c r="CE523" s="22"/>
      <c r="CF523" s="22"/>
      <c r="CG523" s="22"/>
      <c r="CH523" s="22"/>
      <c r="CI523" s="22"/>
      <c r="CJ523" s="22"/>
      <c r="CK523" s="22"/>
      <c r="CL523" s="22"/>
      <c r="CM523" s="22"/>
      <c r="CN523" s="22"/>
      <c r="CO523" s="22"/>
      <c r="CP523" s="22"/>
      <c r="CQ523" s="22"/>
      <c r="CR523" s="22"/>
      <c r="CS523" s="22"/>
      <c r="CT523" s="22"/>
      <c r="CU523" s="22"/>
      <c r="CV523" s="22"/>
      <c r="CW523" s="22"/>
      <c r="CX523" s="22"/>
      <c r="CY523" s="22"/>
      <c r="CZ523" s="22"/>
      <c r="DA523" s="22"/>
      <c r="DB523" s="22"/>
      <c r="DC523" s="22"/>
      <c r="DD523" s="22"/>
      <c r="DE523" s="22"/>
      <c r="DF523" s="22"/>
      <c r="DG523" s="22"/>
      <c r="DH523" s="22"/>
      <c r="DI523" s="22"/>
      <c r="DJ523" s="22"/>
      <c r="DK523" s="22"/>
      <c r="DL523" s="22"/>
      <c r="DM523" s="22"/>
      <c r="DN523" s="22"/>
      <c r="DO523" s="22"/>
      <c r="DP523" s="22"/>
    </row>
    <row r="524" spans="2:120">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c r="BB524" s="22"/>
      <c r="BC524" s="22"/>
      <c r="BD524" s="22"/>
      <c r="BE524" s="22"/>
      <c r="BF524" s="22"/>
      <c r="BG524" s="22"/>
      <c r="BH524" s="22"/>
      <c r="BI524" s="22"/>
      <c r="BJ524" s="22"/>
      <c r="BK524" s="22"/>
      <c r="BL524" s="22"/>
      <c r="BM524" s="22"/>
      <c r="BN524" s="22"/>
      <c r="BO524" s="22"/>
      <c r="BP524" s="22"/>
      <c r="BQ524" s="22"/>
      <c r="BR524" s="22"/>
      <c r="BS524" s="22"/>
      <c r="BT524" s="22"/>
      <c r="BU524" s="22"/>
      <c r="BV524" s="22"/>
      <c r="BW524" s="22"/>
      <c r="BX524" s="22"/>
      <c r="BY524" s="22"/>
      <c r="BZ524" s="22"/>
      <c r="CA524" s="22"/>
      <c r="CB524" s="22"/>
      <c r="CC524" s="22"/>
      <c r="CD524" s="22"/>
      <c r="CE524" s="22"/>
      <c r="CF524" s="22"/>
      <c r="CG524" s="22"/>
      <c r="CH524" s="22"/>
      <c r="CI524" s="22"/>
      <c r="CJ524" s="22"/>
      <c r="CK524" s="22"/>
      <c r="CL524" s="22"/>
      <c r="CM524" s="22"/>
      <c r="CN524" s="22"/>
      <c r="CO524" s="22"/>
      <c r="CP524" s="22"/>
      <c r="CQ524" s="22"/>
      <c r="CR524" s="22"/>
      <c r="CS524" s="22"/>
      <c r="CT524" s="22"/>
      <c r="CU524" s="22"/>
      <c r="CV524" s="22"/>
      <c r="CW524" s="22"/>
      <c r="CX524" s="22"/>
      <c r="CY524" s="22"/>
      <c r="CZ524" s="22"/>
      <c r="DA524" s="22"/>
      <c r="DB524" s="22"/>
      <c r="DC524" s="22"/>
      <c r="DD524" s="22"/>
      <c r="DE524" s="22"/>
      <c r="DF524" s="22"/>
      <c r="DG524" s="22"/>
      <c r="DH524" s="22"/>
      <c r="DI524" s="22"/>
      <c r="DJ524" s="22"/>
      <c r="DK524" s="22"/>
      <c r="DL524" s="22"/>
      <c r="DM524" s="22"/>
      <c r="DN524" s="22"/>
      <c r="DO524" s="22"/>
      <c r="DP524" s="22"/>
    </row>
    <row r="525" spans="2:120">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c r="BB525" s="22"/>
      <c r="BC525" s="22"/>
      <c r="BD525" s="22"/>
      <c r="BE525" s="22"/>
      <c r="BF525" s="22"/>
      <c r="BG525" s="22"/>
      <c r="BH525" s="22"/>
      <c r="BI525" s="22"/>
      <c r="BJ525" s="22"/>
      <c r="BK525" s="22"/>
      <c r="BL525" s="22"/>
      <c r="BM525" s="22"/>
      <c r="BN525" s="22"/>
      <c r="BO525" s="22"/>
      <c r="BP525" s="22"/>
      <c r="BQ525" s="22"/>
      <c r="BR525" s="22"/>
      <c r="BS525" s="22"/>
      <c r="BT525" s="22"/>
      <c r="BU525" s="22"/>
      <c r="BV525" s="22"/>
      <c r="BW525" s="22"/>
      <c r="BX525" s="22"/>
      <c r="BY525" s="22"/>
      <c r="BZ525" s="22"/>
      <c r="CA525" s="22"/>
      <c r="CB525" s="22"/>
      <c r="CC525" s="22"/>
      <c r="CD525" s="22"/>
      <c r="CE525" s="22"/>
      <c r="CF525" s="22"/>
      <c r="CG525" s="22"/>
      <c r="CH525" s="22"/>
      <c r="CI525" s="22"/>
      <c r="CJ525" s="22"/>
      <c r="CK525" s="22"/>
      <c r="CL525" s="22"/>
      <c r="CM525" s="22"/>
      <c r="CN525" s="22"/>
      <c r="CO525" s="22"/>
      <c r="CP525" s="22"/>
      <c r="CQ525" s="22"/>
      <c r="CR525" s="22"/>
      <c r="CS525" s="22"/>
      <c r="CT525" s="22"/>
      <c r="CU525" s="22"/>
      <c r="CV525" s="22"/>
      <c r="CW525" s="22"/>
      <c r="CX525" s="22"/>
      <c r="CY525" s="22"/>
      <c r="CZ525" s="22"/>
      <c r="DA525" s="22"/>
      <c r="DB525" s="22"/>
      <c r="DC525" s="22"/>
      <c r="DD525" s="22"/>
      <c r="DE525" s="22"/>
      <c r="DF525" s="22"/>
      <c r="DG525" s="22"/>
      <c r="DH525" s="22"/>
      <c r="DI525" s="22"/>
      <c r="DJ525" s="22"/>
      <c r="DK525" s="22"/>
      <c r="DL525" s="22"/>
      <c r="DM525" s="22"/>
      <c r="DN525" s="22"/>
      <c r="DO525" s="22"/>
      <c r="DP525" s="22"/>
    </row>
    <row r="526" spans="2:120">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c r="BB526" s="22"/>
      <c r="BC526" s="22"/>
      <c r="BD526" s="22"/>
      <c r="BE526" s="22"/>
      <c r="BF526" s="22"/>
      <c r="BG526" s="22"/>
      <c r="BH526" s="22"/>
      <c r="BI526" s="22"/>
      <c r="BJ526" s="22"/>
      <c r="BK526" s="22"/>
      <c r="BL526" s="22"/>
      <c r="BM526" s="22"/>
      <c r="BN526" s="22"/>
      <c r="BO526" s="22"/>
      <c r="BP526" s="22"/>
      <c r="BQ526" s="22"/>
      <c r="BR526" s="22"/>
      <c r="BS526" s="22"/>
      <c r="BT526" s="22"/>
      <c r="BU526" s="22"/>
      <c r="BV526" s="22"/>
      <c r="BW526" s="22"/>
      <c r="BX526" s="22"/>
      <c r="BY526" s="22"/>
      <c r="BZ526" s="22"/>
      <c r="CA526" s="22"/>
      <c r="CB526" s="22"/>
      <c r="CC526" s="22"/>
      <c r="CD526" s="22"/>
      <c r="CE526" s="22"/>
      <c r="CF526" s="22"/>
      <c r="CG526" s="22"/>
      <c r="CH526" s="22"/>
      <c r="CI526" s="22"/>
      <c r="CJ526" s="22"/>
      <c r="CK526" s="22"/>
      <c r="CL526" s="22"/>
      <c r="CM526" s="22"/>
      <c r="CN526" s="22"/>
      <c r="CO526" s="22"/>
      <c r="CP526" s="22"/>
      <c r="CQ526" s="22"/>
      <c r="CR526" s="22"/>
      <c r="CS526" s="22"/>
      <c r="CT526" s="22"/>
      <c r="CU526" s="22"/>
      <c r="CV526" s="22"/>
      <c r="CW526" s="22"/>
      <c r="CX526" s="22"/>
      <c r="CY526" s="22"/>
      <c r="CZ526" s="22"/>
      <c r="DA526" s="22"/>
      <c r="DB526" s="22"/>
      <c r="DC526" s="22"/>
      <c r="DD526" s="22"/>
      <c r="DE526" s="22"/>
      <c r="DF526" s="22"/>
      <c r="DG526" s="22"/>
      <c r="DH526" s="22"/>
      <c r="DI526" s="22"/>
      <c r="DJ526" s="22"/>
      <c r="DK526" s="22"/>
      <c r="DL526" s="22"/>
      <c r="DM526" s="22"/>
      <c r="DN526" s="22"/>
      <c r="DO526" s="22"/>
      <c r="DP526" s="22"/>
    </row>
    <row r="527" spans="2:120">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c r="BB527" s="22"/>
      <c r="BC527" s="22"/>
      <c r="BD527" s="22"/>
      <c r="BE527" s="22"/>
      <c r="BF527" s="22"/>
      <c r="BG527" s="22"/>
      <c r="BH527" s="22"/>
      <c r="BI527" s="22"/>
      <c r="BJ527" s="22"/>
      <c r="BK527" s="22"/>
      <c r="BL527" s="22"/>
      <c r="BM527" s="22"/>
      <c r="BN527" s="22"/>
      <c r="BO527" s="22"/>
      <c r="BP527" s="22"/>
      <c r="BQ527" s="22"/>
      <c r="BR527" s="22"/>
      <c r="BS527" s="22"/>
      <c r="BT527" s="22"/>
      <c r="BU527" s="22"/>
      <c r="BV527" s="22"/>
      <c r="BW527" s="22"/>
      <c r="BX527" s="22"/>
      <c r="BY527" s="22"/>
      <c r="BZ527" s="22"/>
      <c r="CA527" s="22"/>
      <c r="CB527" s="22"/>
      <c r="CC527" s="22"/>
      <c r="CD527" s="22"/>
      <c r="CE527" s="22"/>
      <c r="CF527" s="22"/>
      <c r="CG527" s="22"/>
      <c r="CH527" s="22"/>
      <c r="CI527" s="22"/>
      <c r="CJ527" s="22"/>
      <c r="CK527" s="22"/>
      <c r="CL527" s="22"/>
      <c r="CM527" s="22"/>
      <c r="CN527" s="22"/>
      <c r="CO527" s="22"/>
      <c r="CP527" s="22"/>
      <c r="CQ527" s="22"/>
      <c r="CR527" s="22"/>
      <c r="CS527" s="22"/>
      <c r="CT527" s="22"/>
      <c r="CU527" s="22"/>
      <c r="CV527" s="22"/>
      <c r="CW527" s="22"/>
      <c r="CX527" s="22"/>
      <c r="CY527" s="22"/>
      <c r="CZ527" s="22"/>
      <c r="DA527" s="22"/>
      <c r="DB527" s="22"/>
      <c r="DC527" s="22"/>
      <c r="DD527" s="22"/>
      <c r="DE527" s="22"/>
      <c r="DF527" s="22"/>
      <c r="DG527" s="22"/>
      <c r="DH527" s="22"/>
      <c r="DI527" s="22"/>
      <c r="DJ527" s="22"/>
      <c r="DK527" s="22"/>
      <c r="DL527" s="22"/>
      <c r="DM527" s="22"/>
      <c r="DN527" s="22"/>
      <c r="DO527" s="22"/>
      <c r="DP527" s="22"/>
    </row>
    <row r="528" spans="2:120">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c r="BB528" s="22"/>
      <c r="BC528" s="22"/>
      <c r="BD528" s="22"/>
      <c r="BE528" s="22"/>
      <c r="BF528" s="22"/>
      <c r="BG528" s="22"/>
      <c r="BH528" s="22"/>
      <c r="BI528" s="22"/>
      <c r="BJ528" s="22"/>
      <c r="BK528" s="22"/>
      <c r="BL528" s="22"/>
      <c r="BM528" s="22"/>
      <c r="BN528" s="22"/>
      <c r="BO528" s="22"/>
      <c r="BP528" s="22"/>
      <c r="BQ528" s="22"/>
      <c r="BR528" s="22"/>
      <c r="BS528" s="22"/>
      <c r="BT528" s="22"/>
      <c r="BU528" s="22"/>
      <c r="BV528" s="22"/>
      <c r="BW528" s="22"/>
      <c r="BX528" s="22"/>
      <c r="BY528" s="22"/>
      <c r="BZ528" s="22"/>
      <c r="CA528" s="22"/>
      <c r="CB528" s="22"/>
      <c r="CC528" s="22"/>
      <c r="CD528" s="22"/>
      <c r="CE528" s="22"/>
      <c r="CF528" s="22"/>
      <c r="CG528" s="22"/>
      <c r="CH528" s="22"/>
      <c r="CI528" s="22"/>
      <c r="CJ528" s="22"/>
      <c r="CK528" s="22"/>
      <c r="CL528" s="22"/>
      <c r="CM528" s="22"/>
      <c r="CN528" s="22"/>
      <c r="CO528" s="22"/>
      <c r="CP528" s="22"/>
      <c r="CQ528" s="22"/>
      <c r="CR528" s="22"/>
      <c r="CS528" s="22"/>
      <c r="CT528" s="22"/>
      <c r="CU528" s="22"/>
      <c r="CV528" s="22"/>
      <c r="CW528" s="22"/>
      <c r="CX528" s="22"/>
      <c r="CY528" s="22"/>
      <c r="CZ528" s="22"/>
      <c r="DA528" s="22"/>
      <c r="DB528" s="22"/>
      <c r="DC528" s="22"/>
      <c r="DD528" s="22"/>
      <c r="DE528" s="22"/>
      <c r="DF528" s="22"/>
      <c r="DG528" s="22"/>
      <c r="DH528" s="22"/>
      <c r="DI528" s="22"/>
      <c r="DJ528" s="22"/>
      <c r="DK528" s="22"/>
      <c r="DL528" s="22"/>
      <c r="DM528" s="22"/>
      <c r="DN528" s="22"/>
      <c r="DO528" s="22"/>
      <c r="DP528" s="22"/>
    </row>
    <row r="529" spans="2:120">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c r="BB529" s="22"/>
      <c r="BC529" s="22"/>
      <c r="BD529" s="22"/>
      <c r="BE529" s="22"/>
      <c r="BF529" s="22"/>
      <c r="BG529" s="22"/>
      <c r="BH529" s="22"/>
      <c r="BI529" s="22"/>
      <c r="BJ529" s="22"/>
      <c r="BK529" s="22"/>
      <c r="BL529" s="22"/>
      <c r="BM529" s="22"/>
      <c r="BN529" s="22"/>
      <c r="BO529" s="22"/>
      <c r="BP529" s="22"/>
      <c r="BQ529" s="22"/>
      <c r="BR529" s="22"/>
      <c r="BS529" s="22"/>
      <c r="BT529" s="22"/>
      <c r="BU529" s="22"/>
      <c r="BV529" s="22"/>
      <c r="BW529" s="22"/>
      <c r="BX529" s="22"/>
      <c r="BY529" s="22"/>
      <c r="BZ529" s="22"/>
      <c r="CA529" s="22"/>
      <c r="CB529" s="22"/>
      <c r="CC529" s="22"/>
      <c r="CD529" s="22"/>
      <c r="CE529" s="22"/>
      <c r="CF529" s="22"/>
      <c r="CG529" s="22"/>
      <c r="CH529" s="22"/>
      <c r="CI529" s="22"/>
      <c r="CJ529" s="22"/>
      <c r="CK529" s="22"/>
      <c r="CL529" s="22"/>
      <c r="CM529" s="22"/>
      <c r="CN529" s="22"/>
      <c r="CO529" s="22"/>
      <c r="CP529" s="22"/>
      <c r="CQ529" s="22"/>
      <c r="CR529" s="22"/>
      <c r="CS529" s="22"/>
      <c r="CT529" s="22"/>
      <c r="CU529" s="22"/>
      <c r="CV529" s="22"/>
      <c r="CW529" s="22"/>
      <c r="CX529" s="22"/>
      <c r="CY529" s="22"/>
      <c r="CZ529" s="22"/>
      <c r="DA529" s="22"/>
      <c r="DB529" s="22"/>
      <c r="DC529" s="22"/>
      <c r="DD529" s="22"/>
      <c r="DE529" s="22"/>
      <c r="DF529" s="22"/>
      <c r="DG529" s="22"/>
      <c r="DH529" s="22"/>
      <c r="DI529" s="22"/>
      <c r="DJ529" s="22"/>
      <c r="DK529" s="22"/>
      <c r="DL529" s="22"/>
      <c r="DM529" s="22"/>
      <c r="DN529" s="22"/>
      <c r="DO529" s="22"/>
      <c r="DP529" s="22"/>
    </row>
    <row r="530" spans="2:120">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c r="BB530" s="22"/>
      <c r="BC530" s="22"/>
      <c r="BD530" s="22"/>
      <c r="BE530" s="22"/>
      <c r="BF530" s="22"/>
      <c r="BG530" s="22"/>
      <c r="BH530" s="22"/>
      <c r="BI530" s="22"/>
      <c r="BJ530" s="22"/>
      <c r="BK530" s="22"/>
      <c r="BL530" s="22"/>
      <c r="BM530" s="22"/>
      <c r="BN530" s="22"/>
      <c r="BO530" s="22"/>
      <c r="BP530" s="22"/>
      <c r="BQ530" s="22"/>
      <c r="BR530" s="22"/>
      <c r="BS530" s="22"/>
      <c r="BT530" s="22"/>
      <c r="BU530" s="22"/>
      <c r="BV530" s="22"/>
      <c r="BW530" s="22"/>
      <c r="BX530" s="22"/>
      <c r="BY530" s="22"/>
      <c r="BZ530" s="22"/>
      <c r="CA530" s="22"/>
      <c r="CB530" s="22"/>
      <c r="CC530" s="22"/>
      <c r="CD530" s="22"/>
      <c r="CE530" s="22"/>
      <c r="CF530" s="22"/>
      <c r="CG530" s="22"/>
      <c r="CH530" s="22"/>
      <c r="CI530" s="22"/>
      <c r="CJ530" s="22"/>
      <c r="CK530" s="22"/>
      <c r="CL530" s="22"/>
      <c r="CM530" s="22"/>
      <c r="CN530" s="22"/>
      <c r="CO530" s="22"/>
      <c r="CP530" s="22"/>
      <c r="CQ530" s="22"/>
      <c r="CR530" s="22"/>
      <c r="CS530" s="22"/>
      <c r="CT530" s="22"/>
      <c r="CU530" s="22"/>
      <c r="CV530" s="22"/>
      <c r="CW530" s="22"/>
      <c r="CX530" s="22"/>
      <c r="CY530" s="22"/>
      <c r="CZ530" s="22"/>
      <c r="DA530" s="22"/>
      <c r="DB530" s="22"/>
      <c r="DC530" s="22"/>
      <c r="DD530" s="22"/>
      <c r="DE530" s="22"/>
      <c r="DF530" s="22"/>
      <c r="DG530" s="22"/>
      <c r="DH530" s="22"/>
      <c r="DI530" s="22"/>
      <c r="DJ530" s="22"/>
      <c r="DK530" s="22"/>
      <c r="DL530" s="22"/>
      <c r="DM530" s="22"/>
      <c r="DN530" s="22"/>
      <c r="DO530" s="22"/>
      <c r="DP530" s="22"/>
    </row>
    <row r="531" spans="2:120">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c r="BB531" s="22"/>
      <c r="BC531" s="22"/>
      <c r="BD531" s="22"/>
      <c r="BE531" s="22"/>
      <c r="BF531" s="22"/>
      <c r="BG531" s="22"/>
      <c r="BH531" s="22"/>
      <c r="BI531" s="22"/>
      <c r="BJ531" s="22"/>
      <c r="BK531" s="22"/>
      <c r="BL531" s="22"/>
      <c r="BM531" s="22"/>
      <c r="BN531" s="22"/>
      <c r="BO531" s="22"/>
      <c r="BP531" s="22"/>
      <c r="BQ531" s="22"/>
      <c r="BR531" s="22"/>
      <c r="BS531" s="22"/>
      <c r="BT531" s="22"/>
      <c r="BU531" s="22"/>
      <c r="BV531" s="22"/>
      <c r="BW531" s="22"/>
      <c r="BX531" s="22"/>
      <c r="BY531" s="22"/>
      <c r="BZ531" s="22"/>
      <c r="CA531" s="22"/>
      <c r="CB531" s="22"/>
      <c r="CC531" s="22"/>
      <c r="CD531" s="22"/>
      <c r="CE531" s="22"/>
      <c r="CF531" s="22"/>
      <c r="CG531" s="22"/>
      <c r="CH531" s="22"/>
      <c r="CI531" s="22"/>
      <c r="CJ531" s="22"/>
      <c r="CK531" s="22"/>
      <c r="CL531" s="22"/>
      <c r="CM531" s="22"/>
      <c r="CN531" s="22"/>
      <c r="CO531" s="22"/>
      <c r="CP531" s="22"/>
      <c r="CQ531" s="22"/>
      <c r="CR531" s="22"/>
      <c r="CS531" s="22"/>
      <c r="CT531" s="22"/>
      <c r="CU531" s="22"/>
      <c r="CV531" s="22"/>
      <c r="CW531" s="22"/>
      <c r="CX531" s="22"/>
      <c r="CY531" s="22"/>
      <c r="CZ531" s="22"/>
      <c r="DA531" s="22"/>
      <c r="DB531" s="22"/>
      <c r="DC531" s="22"/>
      <c r="DD531" s="22"/>
      <c r="DE531" s="22"/>
      <c r="DF531" s="22"/>
      <c r="DG531" s="22"/>
      <c r="DH531" s="22"/>
      <c r="DI531" s="22"/>
      <c r="DJ531" s="22"/>
      <c r="DK531" s="22"/>
      <c r="DL531" s="22"/>
      <c r="DM531" s="22"/>
      <c r="DN531" s="22"/>
      <c r="DO531" s="22"/>
      <c r="DP531" s="22"/>
    </row>
    <row r="532" spans="2:120">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c r="BB532" s="22"/>
      <c r="BC532" s="22"/>
      <c r="BD532" s="22"/>
      <c r="BE532" s="22"/>
      <c r="BF532" s="22"/>
      <c r="BG532" s="22"/>
      <c r="BH532" s="22"/>
      <c r="BI532" s="22"/>
      <c r="BJ532" s="22"/>
      <c r="BK532" s="22"/>
      <c r="BL532" s="22"/>
      <c r="BM532" s="22"/>
      <c r="BN532" s="22"/>
      <c r="BO532" s="22"/>
      <c r="BP532" s="22"/>
      <c r="BQ532" s="22"/>
      <c r="BR532" s="22"/>
      <c r="BS532" s="22"/>
      <c r="BT532" s="22"/>
      <c r="BU532" s="22"/>
      <c r="BV532" s="22"/>
      <c r="BW532" s="22"/>
      <c r="BX532" s="22"/>
      <c r="BY532" s="22"/>
      <c r="BZ532" s="22"/>
      <c r="CA532" s="22"/>
      <c r="CB532" s="22"/>
      <c r="CC532" s="22"/>
      <c r="CD532" s="22"/>
      <c r="CE532" s="22"/>
      <c r="CF532" s="22"/>
      <c r="CG532" s="22"/>
      <c r="CH532" s="22"/>
      <c r="CI532" s="22"/>
      <c r="CJ532" s="22"/>
      <c r="CK532" s="22"/>
      <c r="CL532" s="22"/>
      <c r="CM532" s="22"/>
      <c r="CN532" s="22"/>
      <c r="CO532" s="22"/>
      <c r="CP532" s="22"/>
      <c r="CQ532" s="22"/>
      <c r="CR532" s="22"/>
      <c r="CS532" s="22"/>
      <c r="CT532" s="22"/>
      <c r="CU532" s="22"/>
      <c r="CV532" s="22"/>
      <c r="CW532" s="22"/>
      <c r="CX532" s="22"/>
      <c r="CY532" s="22"/>
      <c r="CZ532" s="22"/>
      <c r="DA532" s="22"/>
      <c r="DB532" s="22"/>
      <c r="DC532" s="22"/>
      <c r="DD532" s="22"/>
      <c r="DE532" s="22"/>
      <c r="DF532" s="22"/>
      <c r="DG532" s="22"/>
      <c r="DH532" s="22"/>
      <c r="DI532" s="22"/>
      <c r="DJ532" s="22"/>
      <c r="DK532" s="22"/>
      <c r="DL532" s="22"/>
      <c r="DM532" s="22"/>
      <c r="DN532" s="22"/>
      <c r="DO532" s="22"/>
      <c r="DP532" s="22"/>
    </row>
    <row r="533" spans="2:120">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c r="BB533" s="22"/>
      <c r="BC533" s="22"/>
      <c r="BD533" s="22"/>
      <c r="BE533" s="22"/>
      <c r="BF533" s="22"/>
      <c r="BG533" s="22"/>
      <c r="BH533" s="22"/>
      <c r="BI533" s="22"/>
      <c r="BJ533" s="22"/>
      <c r="BK533" s="22"/>
      <c r="BL533" s="22"/>
      <c r="BM533" s="22"/>
      <c r="BN533" s="22"/>
      <c r="BO533" s="22"/>
      <c r="BP533" s="22"/>
      <c r="BQ533" s="22"/>
      <c r="BR533" s="22"/>
      <c r="BS533" s="22"/>
      <c r="BT533" s="22"/>
      <c r="BU533" s="22"/>
      <c r="BV533" s="22"/>
      <c r="BW533" s="22"/>
      <c r="BX533" s="22"/>
      <c r="BY533" s="22"/>
      <c r="BZ533" s="22"/>
      <c r="CA533" s="22"/>
      <c r="CB533" s="22"/>
      <c r="CC533" s="22"/>
      <c r="CD533" s="22"/>
      <c r="CE533" s="22"/>
      <c r="CF533" s="22"/>
      <c r="CG533" s="22"/>
      <c r="CH533" s="22"/>
      <c r="CI533" s="22"/>
      <c r="CJ533" s="22"/>
      <c r="CK533" s="22"/>
      <c r="CL533" s="22"/>
      <c r="CM533" s="22"/>
      <c r="CN533" s="22"/>
      <c r="CO533" s="22"/>
      <c r="CP533" s="22"/>
      <c r="CQ533" s="22"/>
      <c r="CR533" s="22"/>
      <c r="CS533" s="22"/>
      <c r="CT533" s="22"/>
      <c r="CU533" s="22"/>
      <c r="CV533" s="22"/>
      <c r="CW533" s="22"/>
      <c r="CX533" s="22"/>
      <c r="CY533" s="22"/>
      <c r="CZ533" s="22"/>
      <c r="DA533" s="22"/>
      <c r="DB533" s="22"/>
      <c r="DC533" s="22"/>
      <c r="DD533" s="22"/>
      <c r="DE533" s="22"/>
      <c r="DF533" s="22"/>
      <c r="DG533" s="22"/>
      <c r="DH533" s="22"/>
      <c r="DI533" s="22"/>
      <c r="DJ533" s="22"/>
      <c r="DK533" s="22"/>
      <c r="DL533" s="22"/>
      <c r="DM533" s="22"/>
      <c r="DN533" s="22"/>
      <c r="DO533" s="22"/>
      <c r="DP533" s="22"/>
    </row>
    <row r="534" spans="2:120">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c r="BB534" s="22"/>
      <c r="BC534" s="22"/>
      <c r="BD534" s="22"/>
      <c r="BE534" s="22"/>
      <c r="BF534" s="22"/>
      <c r="BG534" s="22"/>
      <c r="BH534" s="22"/>
      <c r="BI534" s="22"/>
      <c r="BJ534" s="22"/>
      <c r="BK534" s="22"/>
      <c r="BL534" s="22"/>
      <c r="BM534" s="22"/>
      <c r="BN534" s="22"/>
      <c r="BO534" s="22"/>
      <c r="BP534" s="22"/>
      <c r="BQ534" s="22"/>
      <c r="BR534" s="22"/>
      <c r="BS534" s="22"/>
      <c r="BT534" s="22"/>
      <c r="BU534" s="22"/>
      <c r="BV534" s="22"/>
      <c r="BW534" s="22"/>
      <c r="BX534" s="22"/>
      <c r="BY534" s="22"/>
      <c r="BZ534" s="22"/>
      <c r="CA534" s="22"/>
      <c r="CB534" s="22"/>
      <c r="CC534" s="22"/>
      <c r="CD534" s="22"/>
      <c r="CE534" s="22"/>
      <c r="CF534" s="22"/>
      <c r="CG534" s="22"/>
      <c r="CH534" s="22"/>
      <c r="CI534" s="22"/>
      <c r="CJ534" s="22"/>
      <c r="CK534" s="22"/>
      <c r="CL534" s="22"/>
      <c r="CM534" s="22"/>
      <c r="CN534" s="22"/>
      <c r="CO534" s="22"/>
      <c r="CP534" s="22"/>
      <c r="CQ534" s="22"/>
      <c r="CR534" s="22"/>
      <c r="CS534" s="22"/>
      <c r="CT534" s="22"/>
      <c r="CU534" s="22"/>
      <c r="CV534" s="22"/>
      <c r="CW534" s="22"/>
      <c r="CX534" s="22"/>
      <c r="CY534" s="22"/>
      <c r="CZ534" s="22"/>
      <c r="DA534" s="22"/>
      <c r="DB534" s="22"/>
      <c r="DC534" s="22"/>
      <c r="DD534" s="22"/>
      <c r="DE534" s="22"/>
      <c r="DF534" s="22"/>
      <c r="DG534" s="22"/>
      <c r="DH534" s="22"/>
      <c r="DI534" s="22"/>
      <c r="DJ534" s="22"/>
      <c r="DK534" s="22"/>
      <c r="DL534" s="22"/>
      <c r="DM534" s="22"/>
      <c r="DN534" s="22"/>
      <c r="DO534" s="22"/>
      <c r="DP534" s="22"/>
    </row>
    <row r="535" spans="2:120">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c r="BB535" s="22"/>
      <c r="BC535" s="22"/>
      <c r="BD535" s="22"/>
      <c r="BE535" s="22"/>
      <c r="BF535" s="22"/>
      <c r="BG535" s="22"/>
      <c r="BH535" s="22"/>
      <c r="BI535" s="22"/>
      <c r="BJ535" s="22"/>
      <c r="BK535" s="22"/>
      <c r="BL535" s="22"/>
      <c r="BM535" s="22"/>
      <c r="BN535" s="22"/>
      <c r="BO535" s="22"/>
      <c r="BP535" s="22"/>
      <c r="BQ535" s="22"/>
      <c r="BR535" s="22"/>
      <c r="BS535" s="22"/>
      <c r="BT535" s="22"/>
      <c r="BU535" s="22"/>
      <c r="BV535" s="22"/>
      <c r="BW535" s="22"/>
      <c r="BX535" s="22"/>
      <c r="BY535" s="22"/>
      <c r="BZ535" s="22"/>
      <c r="CA535" s="22"/>
      <c r="CB535" s="22"/>
      <c r="CC535" s="22"/>
      <c r="CD535" s="22"/>
      <c r="CE535" s="22"/>
      <c r="CF535" s="22"/>
      <c r="CG535" s="22"/>
      <c r="CH535" s="22"/>
      <c r="CI535" s="22"/>
      <c r="CJ535" s="22"/>
      <c r="CK535" s="22"/>
      <c r="CL535" s="22"/>
      <c r="CM535" s="22"/>
      <c r="CN535" s="22"/>
      <c r="CO535" s="22"/>
      <c r="CP535" s="22"/>
      <c r="CQ535" s="22"/>
      <c r="CR535" s="22"/>
      <c r="CS535" s="22"/>
      <c r="CT535" s="22"/>
      <c r="CU535" s="22"/>
      <c r="CV535" s="22"/>
      <c r="CW535" s="22"/>
      <c r="CX535" s="22"/>
      <c r="CY535" s="22"/>
      <c r="CZ535" s="22"/>
      <c r="DA535" s="22"/>
      <c r="DB535" s="22"/>
      <c r="DC535" s="22"/>
      <c r="DD535" s="22"/>
      <c r="DE535" s="22"/>
      <c r="DF535" s="22"/>
      <c r="DG535" s="22"/>
      <c r="DH535" s="22"/>
      <c r="DI535" s="22"/>
      <c r="DJ535" s="22"/>
      <c r="DK535" s="22"/>
      <c r="DL535" s="22"/>
      <c r="DM535" s="22"/>
      <c r="DN535" s="22"/>
      <c r="DO535" s="22"/>
      <c r="DP535" s="22"/>
    </row>
    <row r="536" spans="2:120">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c r="BB536" s="22"/>
      <c r="BC536" s="22"/>
      <c r="BD536" s="22"/>
      <c r="BE536" s="22"/>
      <c r="BF536" s="22"/>
      <c r="BG536" s="22"/>
      <c r="BH536" s="22"/>
      <c r="BI536" s="22"/>
      <c r="BJ536" s="22"/>
      <c r="BK536" s="22"/>
      <c r="BL536" s="22"/>
      <c r="BM536" s="22"/>
      <c r="BN536" s="22"/>
      <c r="BO536" s="22"/>
      <c r="BP536" s="22"/>
      <c r="BQ536" s="22"/>
      <c r="BR536" s="22"/>
      <c r="BS536" s="22"/>
      <c r="BT536" s="22"/>
      <c r="BU536" s="22"/>
      <c r="BV536" s="22"/>
      <c r="BW536" s="22"/>
      <c r="BX536" s="22"/>
      <c r="BY536" s="22"/>
      <c r="BZ536" s="22"/>
      <c r="CA536" s="22"/>
      <c r="CB536" s="22"/>
      <c r="CC536" s="22"/>
      <c r="CD536" s="22"/>
      <c r="CE536" s="22"/>
      <c r="CF536" s="22"/>
      <c r="CG536" s="22"/>
      <c r="CH536" s="22"/>
      <c r="CI536" s="22"/>
      <c r="CJ536" s="22"/>
      <c r="CK536" s="22"/>
      <c r="CL536" s="22"/>
      <c r="CM536" s="22"/>
      <c r="CN536" s="22"/>
      <c r="CO536" s="22"/>
      <c r="CP536" s="22"/>
      <c r="CQ536" s="22"/>
      <c r="CR536" s="22"/>
      <c r="CS536" s="22"/>
      <c r="CT536" s="22"/>
      <c r="CU536" s="22"/>
      <c r="CV536" s="22"/>
      <c r="CW536" s="22"/>
      <c r="CX536" s="22"/>
      <c r="CY536" s="22"/>
      <c r="CZ536" s="22"/>
      <c r="DA536" s="22"/>
      <c r="DB536" s="22"/>
      <c r="DC536" s="22"/>
      <c r="DD536" s="22"/>
      <c r="DE536" s="22"/>
      <c r="DF536" s="22"/>
      <c r="DG536" s="22"/>
      <c r="DH536" s="22"/>
      <c r="DI536" s="22"/>
      <c r="DJ536" s="22"/>
      <c r="DK536" s="22"/>
      <c r="DL536" s="22"/>
      <c r="DM536" s="22"/>
      <c r="DN536" s="22"/>
      <c r="DO536" s="22"/>
      <c r="DP536" s="22"/>
    </row>
    <row r="537" spans="2:120">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c r="BB537" s="22"/>
      <c r="BC537" s="22"/>
      <c r="BD537" s="22"/>
      <c r="BE537" s="22"/>
      <c r="BF537" s="22"/>
      <c r="BG537" s="22"/>
      <c r="BH537" s="22"/>
      <c r="BI537" s="22"/>
      <c r="BJ537" s="22"/>
      <c r="BK537" s="22"/>
      <c r="BL537" s="22"/>
      <c r="BM537" s="22"/>
      <c r="BN537" s="22"/>
      <c r="BO537" s="22"/>
      <c r="BP537" s="22"/>
      <c r="BQ537" s="22"/>
      <c r="BR537" s="22"/>
      <c r="BS537" s="22"/>
      <c r="BT537" s="22"/>
      <c r="BU537" s="22"/>
      <c r="BV537" s="22"/>
      <c r="BW537" s="22"/>
      <c r="BX537" s="22"/>
      <c r="BY537" s="22"/>
      <c r="BZ537" s="22"/>
      <c r="CA537" s="22"/>
      <c r="CB537" s="22"/>
      <c r="CC537" s="22"/>
      <c r="CD537" s="22"/>
      <c r="CE537" s="22"/>
      <c r="CF537" s="22"/>
      <c r="CG537" s="22"/>
      <c r="CH537" s="22"/>
      <c r="CI537" s="22"/>
      <c r="CJ537" s="22"/>
      <c r="CK537" s="22"/>
      <c r="CL537" s="22"/>
      <c r="CM537" s="22"/>
      <c r="CN537" s="22"/>
      <c r="CO537" s="22"/>
      <c r="CP537" s="22"/>
      <c r="CQ537" s="22"/>
      <c r="CR537" s="22"/>
      <c r="CS537" s="22"/>
      <c r="CT537" s="22"/>
      <c r="CU537" s="22"/>
      <c r="CV537" s="22"/>
      <c r="CW537" s="22"/>
      <c r="CX537" s="22"/>
      <c r="CY537" s="22"/>
      <c r="CZ537" s="22"/>
      <c r="DA537" s="22"/>
      <c r="DB537" s="22"/>
      <c r="DC537" s="22"/>
      <c r="DD537" s="22"/>
      <c r="DE537" s="22"/>
      <c r="DF537" s="22"/>
      <c r="DG537" s="22"/>
      <c r="DH537" s="22"/>
      <c r="DI537" s="22"/>
      <c r="DJ537" s="22"/>
      <c r="DK537" s="22"/>
      <c r="DL537" s="22"/>
      <c r="DM537" s="22"/>
      <c r="DN537" s="22"/>
      <c r="DO537" s="22"/>
      <c r="DP537" s="22"/>
    </row>
    <row r="538" spans="2:120">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c r="BA538" s="22"/>
      <c r="BB538" s="22"/>
      <c r="BC538" s="22"/>
      <c r="BD538" s="22"/>
      <c r="BE538" s="22"/>
      <c r="BF538" s="22"/>
      <c r="BG538" s="22"/>
      <c r="BH538" s="22"/>
      <c r="BI538" s="22"/>
      <c r="BJ538" s="22"/>
      <c r="BK538" s="22"/>
      <c r="BL538" s="22"/>
      <c r="BM538" s="22"/>
      <c r="BN538" s="22"/>
      <c r="BO538" s="22"/>
      <c r="BP538" s="22"/>
      <c r="BQ538" s="22"/>
      <c r="BR538" s="22"/>
      <c r="BS538" s="22"/>
      <c r="BT538" s="22"/>
      <c r="BU538" s="22"/>
      <c r="BV538" s="22"/>
      <c r="BW538" s="22"/>
      <c r="BX538" s="22"/>
      <c r="BY538" s="22"/>
      <c r="BZ538" s="22"/>
      <c r="CA538" s="22"/>
      <c r="CB538" s="22"/>
      <c r="CC538" s="22"/>
      <c r="CD538" s="22"/>
      <c r="CE538" s="22"/>
      <c r="CF538" s="22"/>
      <c r="CG538" s="22"/>
      <c r="CH538" s="22"/>
      <c r="CI538" s="22"/>
      <c r="CJ538" s="22"/>
      <c r="CK538" s="22"/>
      <c r="CL538" s="22"/>
      <c r="CM538" s="22"/>
      <c r="CN538" s="22"/>
      <c r="CO538" s="22"/>
      <c r="CP538" s="22"/>
      <c r="CQ538" s="22"/>
      <c r="CR538" s="22"/>
      <c r="CS538" s="22"/>
      <c r="CT538" s="22"/>
      <c r="CU538" s="22"/>
      <c r="CV538" s="22"/>
      <c r="CW538" s="22"/>
      <c r="CX538" s="22"/>
      <c r="CY538" s="22"/>
      <c r="CZ538" s="22"/>
      <c r="DA538" s="22"/>
      <c r="DB538" s="22"/>
      <c r="DC538" s="22"/>
      <c r="DD538" s="22"/>
      <c r="DE538" s="22"/>
      <c r="DF538" s="22"/>
      <c r="DG538" s="22"/>
      <c r="DH538" s="22"/>
      <c r="DI538" s="22"/>
      <c r="DJ538" s="22"/>
      <c r="DK538" s="22"/>
      <c r="DL538" s="22"/>
      <c r="DM538" s="22"/>
      <c r="DN538" s="22"/>
      <c r="DO538" s="22"/>
      <c r="DP538" s="22"/>
    </row>
    <row r="539" spans="2:120">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c r="BB539" s="22"/>
      <c r="BC539" s="22"/>
      <c r="BD539" s="22"/>
      <c r="BE539" s="22"/>
      <c r="BF539" s="22"/>
      <c r="BG539" s="22"/>
      <c r="BH539" s="22"/>
      <c r="BI539" s="22"/>
      <c r="BJ539" s="22"/>
      <c r="BK539" s="22"/>
      <c r="BL539" s="22"/>
      <c r="BM539" s="22"/>
      <c r="BN539" s="22"/>
      <c r="BO539" s="22"/>
      <c r="BP539" s="22"/>
      <c r="BQ539" s="22"/>
      <c r="BR539" s="22"/>
      <c r="BS539" s="22"/>
      <c r="BT539" s="22"/>
      <c r="BU539" s="22"/>
      <c r="BV539" s="22"/>
      <c r="BW539" s="22"/>
      <c r="BX539" s="22"/>
      <c r="BY539" s="22"/>
      <c r="BZ539" s="22"/>
      <c r="CA539" s="22"/>
      <c r="CB539" s="22"/>
      <c r="CC539" s="22"/>
      <c r="CD539" s="22"/>
      <c r="CE539" s="22"/>
      <c r="CF539" s="22"/>
      <c r="CG539" s="22"/>
      <c r="CH539" s="22"/>
      <c r="CI539" s="22"/>
      <c r="CJ539" s="22"/>
      <c r="CK539" s="22"/>
      <c r="CL539" s="22"/>
      <c r="CM539" s="22"/>
      <c r="CN539" s="22"/>
      <c r="CO539" s="22"/>
      <c r="CP539" s="22"/>
      <c r="CQ539" s="22"/>
      <c r="CR539" s="22"/>
      <c r="CS539" s="22"/>
      <c r="CT539" s="22"/>
      <c r="CU539" s="22"/>
      <c r="CV539" s="22"/>
      <c r="CW539" s="22"/>
      <c r="CX539" s="22"/>
      <c r="CY539" s="22"/>
      <c r="CZ539" s="22"/>
      <c r="DA539" s="22"/>
      <c r="DB539" s="22"/>
      <c r="DC539" s="22"/>
      <c r="DD539" s="22"/>
      <c r="DE539" s="22"/>
      <c r="DF539" s="22"/>
      <c r="DG539" s="22"/>
      <c r="DH539" s="22"/>
      <c r="DI539" s="22"/>
      <c r="DJ539" s="22"/>
      <c r="DK539" s="22"/>
      <c r="DL539" s="22"/>
      <c r="DM539" s="22"/>
      <c r="DN539" s="22"/>
      <c r="DO539" s="22"/>
      <c r="DP539" s="22"/>
    </row>
    <row r="540" spans="2:120">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c r="BA540" s="22"/>
      <c r="BB540" s="22"/>
      <c r="BC540" s="22"/>
      <c r="BD540" s="22"/>
      <c r="BE540" s="22"/>
      <c r="BF540" s="22"/>
      <c r="BG540" s="22"/>
      <c r="BH540" s="22"/>
      <c r="BI540" s="22"/>
      <c r="BJ540" s="22"/>
      <c r="BK540" s="22"/>
      <c r="BL540" s="22"/>
      <c r="BM540" s="22"/>
      <c r="BN540" s="22"/>
      <c r="BO540" s="22"/>
      <c r="BP540" s="22"/>
      <c r="BQ540" s="22"/>
      <c r="BR540" s="22"/>
      <c r="BS540" s="22"/>
      <c r="BT540" s="22"/>
      <c r="BU540" s="22"/>
      <c r="BV540" s="22"/>
      <c r="BW540" s="22"/>
      <c r="BX540" s="22"/>
      <c r="BY540" s="22"/>
      <c r="BZ540" s="22"/>
      <c r="CA540" s="22"/>
      <c r="CB540" s="22"/>
      <c r="CC540" s="22"/>
      <c r="CD540" s="22"/>
      <c r="CE540" s="22"/>
      <c r="CF540" s="22"/>
      <c r="CG540" s="22"/>
      <c r="CH540" s="22"/>
      <c r="CI540" s="22"/>
      <c r="CJ540" s="22"/>
      <c r="CK540" s="22"/>
      <c r="CL540" s="22"/>
      <c r="CM540" s="22"/>
      <c r="CN540" s="22"/>
      <c r="CO540" s="22"/>
      <c r="CP540" s="22"/>
      <c r="CQ540" s="22"/>
      <c r="CR540" s="22"/>
      <c r="CS540" s="22"/>
      <c r="CT540" s="22"/>
      <c r="CU540" s="22"/>
      <c r="CV540" s="22"/>
      <c r="CW540" s="22"/>
      <c r="CX540" s="22"/>
      <c r="CY540" s="22"/>
      <c r="CZ540" s="22"/>
      <c r="DA540" s="22"/>
      <c r="DB540" s="22"/>
      <c r="DC540" s="22"/>
      <c r="DD540" s="22"/>
      <c r="DE540" s="22"/>
      <c r="DF540" s="22"/>
      <c r="DG540" s="22"/>
      <c r="DH540" s="22"/>
      <c r="DI540" s="22"/>
      <c r="DJ540" s="22"/>
      <c r="DK540" s="22"/>
      <c r="DL540" s="22"/>
      <c r="DM540" s="22"/>
      <c r="DN540" s="22"/>
      <c r="DO540" s="22"/>
      <c r="DP540" s="22"/>
    </row>
    <row r="541" spans="2:120">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c r="BB541" s="22"/>
      <c r="BC541" s="22"/>
      <c r="BD541" s="22"/>
      <c r="BE541" s="22"/>
      <c r="BF541" s="22"/>
      <c r="BG541" s="22"/>
      <c r="BH541" s="22"/>
      <c r="BI541" s="22"/>
      <c r="BJ541" s="22"/>
      <c r="BK541" s="22"/>
      <c r="BL541" s="22"/>
      <c r="BM541" s="22"/>
      <c r="BN541" s="22"/>
      <c r="BO541" s="22"/>
      <c r="BP541" s="22"/>
      <c r="BQ541" s="22"/>
      <c r="BR541" s="22"/>
      <c r="BS541" s="22"/>
      <c r="BT541" s="22"/>
      <c r="BU541" s="22"/>
      <c r="BV541" s="22"/>
      <c r="BW541" s="22"/>
      <c r="BX541" s="22"/>
      <c r="BY541" s="22"/>
      <c r="BZ541" s="22"/>
      <c r="CA541" s="22"/>
      <c r="CB541" s="22"/>
      <c r="CC541" s="22"/>
      <c r="CD541" s="22"/>
      <c r="CE541" s="22"/>
      <c r="CF541" s="22"/>
      <c r="CG541" s="22"/>
      <c r="CH541" s="22"/>
      <c r="CI541" s="22"/>
      <c r="CJ541" s="22"/>
      <c r="CK541" s="22"/>
      <c r="CL541" s="22"/>
      <c r="CM541" s="22"/>
      <c r="CN541" s="22"/>
      <c r="CO541" s="22"/>
      <c r="CP541" s="22"/>
      <c r="CQ541" s="22"/>
      <c r="CR541" s="22"/>
      <c r="CS541" s="22"/>
      <c r="CT541" s="22"/>
      <c r="CU541" s="22"/>
      <c r="CV541" s="22"/>
      <c r="CW541" s="22"/>
      <c r="CX541" s="22"/>
      <c r="CY541" s="22"/>
      <c r="CZ541" s="22"/>
      <c r="DA541" s="22"/>
      <c r="DB541" s="22"/>
      <c r="DC541" s="22"/>
      <c r="DD541" s="22"/>
      <c r="DE541" s="22"/>
      <c r="DF541" s="22"/>
      <c r="DG541" s="22"/>
      <c r="DH541" s="22"/>
      <c r="DI541" s="22"/>
      <c r="DJ541" s="22"/>
      <c r="DK541" s="22"/>
      <c r="DL541" s="22"/>
      <c r="DM541" s="22"/>
      <c r="DN541" s="22"/>
      <c r="DO541" s="22"/>
      <c r="DP541" s="22"/>
    </row>
    <row r="542" spans="2:120">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c r="BB542" s="22"/>
      <c r="BC542" s="22"/>
      <c r="BD542" s="22"/>
      <c r="BE542" s="22"/>
      <c r="BF542" s="22"/>
      <c r="BG542" s="22"/>
      <c r="BH542" s="22"/>
      <c r="BI542" s="22"/>
      <c r="BJ542" s="22"/>
      <c r="BK542" s="22"/>
      <c r="BL542" s="22"/>
      <c r="BM542" s="22"/>
      <c r="BN542" s="22"/>
      <c r="BO542" s="22"/>
      <c r="BP542" s="22"/>
      <c r="BQ542" s="22"/>
      <c r="BR542" s="22"/>
      <c r="BS542" s="22"/>
      <c r="BT542" s="22"/>
      <c r="BU542" s="22"/>
      <c r="BV542" s="22"/>
      <c r="BW542" s="22"/>
      <c r="BX542" s="22"/>
      <c r="BY542" s="22"/>
      <c r="BZ542" s="22"/>
      <c r="CA542" s="22"/>
      <c r="CB542" s="22"/>
      <c r="CC542" s="22"/>
      <c r="CD542" s="22"/>
      <c r="CE542" s="22"/>
      <c r="CF542" s="22"/>
      <c r="CG542" s="22"/>
      <c r="CH542" s="22"/>
      <c r="CI542" s="22"/>
      <c r="CJ542" s="22"/>
      <c r="CK542" s="22"/>
      <c r="CL542" s="22"/>
      <c r="CM542" s="22"/>
      <c r="CN542" s="22"/>
      <c r="CO542" s="22"/>
      <c r="CP542" s="22"/>
      <c r="CQ542" s="22"/>
      <c r="CR542" s="22"/>
      <c r="CS542" s="22"/>
      <c r="CT542" s="22"/>
      <c r="CU542" s="22"/>
      <c r="CV542" s="22"/>
      <c r="CW542" s="22"/>
      <c r="CX542" s="22"/>
      <c r="CY542" s="22"/>
      <c r="CZ542" s="22"/>
      <c r="DA542" s="22"/>
      <c r="DB542" s="22"/>
      <c r="DC542" s="22"/>
      <c r="DD542" s="22"/>
      <c r="DE542" s="22"/>
      <c r="DF542" s="22"/>
      <c r="DG542" s="22"/>
      <c r="DH542" s="22"/>
      <c r="DI542" s="22"/>
      <c r="DJ542" s="22"/>
      <c r="DK542" s="22"/>
      <c r="DL542" s="22"/>
      <c r="DM542" s="22"/>
      <c r="DN542" s="22"/>
      <c r="DO542" s="22"/>
      <c r="DP542" s="22"/>
    </row>
    <row r="543" spans="2:120">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c r="BB543" s="22"/>
      <c r="BC543" s="22"/>
      <c r="BD543" s="22"/>
      <c r="BE543" s="22"/>
      <c r="BF543" s="22"/>
      <c r="BG543" s="22"/>
      <c r="BH543" s="22"/>
      <c r="BI543" s="22"/>
      <c r="BJ543" s="22"/>
      <c r="BK543" s="22"/>
      <c r="BL543" s="22"/>
      <c r="BM543" s="22"/>
      <c r="BN543" s="22"/>
      <c r="BO543" s="22"/>
      <c r="BP543" s="22"/>
      <c r="BQ543" s="22"/>
      <c r="BR543" s="22"/>
      <c r="BS543" s="22"/>
      <c r="BT543" s="22"/>
      <c r="BU543" s="22"/>
      <c r="BV543" s="22"/>
      <c r="BW543" s="22"/>
      <c r="BX543" s="22"/>
      <c r="BY543" s="22"/>
      <c r="BZ543" s="22"/>
      <c r="CA543" s="22"/>
      <c r="CB543" s="22"/>
      <c r="CC543" s="22"/>
      <c r="CD543" s="22"/>
      <c r="CE543" s="22"/>
      <c r="CF543" s="22"/>
      <c r="CG543" s="22"/>
      <c r="CH543" s="22"/>
      <c r="CI543" s="22"/>
      <c r="CJ543" s="22"/>
      <c r="CK543" s="22"/>
      <c r="CL543" s="22"/>
      <c r="CM543" s="22"/>
      <c r="CN543" s="22"/>
      <c r="CO543" s="22"/>
      <c r="CP543" s="22"/>
      <c r="CQ543" s="22"/>
      <c r="CR543" s="22"/>
      <c r="CS543" s="22"/>
      <c r="CT543" s="22"/>
      <c r="CU543" s="22"/>
      <c r="CV543" s="22"/>
      <c r="CW543" s="22"/>
      <c r="CX543" s="22"/>
      <c r="CY543" s="22"/>
      <c r="CZ543" s="22"/>
      <c r="DA543" s="22"/>
      <c r="DB543" s="22"/>
      <c r="DC543" s="22"/>
      <c r="DD543" s="22"/>
      <c r="DE543" s="22"/>
      <c r="DF543" s="22"/>
      <c r="DG543" s="22"/>
      <c r="DH543" s="22"/>
      <c r="DI543" s="22"/>
      <c r="DJ543" s="22"/>
      <c r="DK543" s="22"/>
      <c r="DL543" s="22"/>
      <c r="DM543" s="22"/>
      <c r="DN543" s="22"/>
      <c r="DO543" s="22"/>
      <c r="DP543" s="22"/>
    </row>
    <row r="544" spans="2:120">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c r="BB544" s="22"/>
      <c r="BC544" s="22"/>
      <c r="BD544" s="22"/>
      <c r="BE544" s="22"/>
      <c r="BF544" s="22"/>
      <c r="BG544" s="22"/>
      <c r="BH544" s="22"/>
      <c r="BI544" s="22"/>
      <c r="BJ544" s="22"/>
      <c r="BK544" s="22"/>
      <c r="BL544" s="22"/>
      <c r="BM544" s="22"/>
      <c r="BN544" s="22"/>
      <c r="BO544" s="22"/>
      <c r="BP544" s="22"/>
      <c r="BQ544" s="22"/>
      <c r="BR544" s="22"/>
      <c r="BS544" s="22"/>
      <c r="BT544" s="22"/>
      <c r="BU544" s="22"/>
      <c r="BV544" s="22"/>
      <c r="BW544" s="22"/>
      <c r="BX544" s="22"/>
      <c r="BY544" s="22"/>
      <c r="BZ544" s="22"/>
      <c r="CA544" s="22"/>
      <c r="CB544" s="22"/>
      <c r="CC544" s="22"/>
      <c r="CD544" s="22"/>
      <c r="CE544" s="22"/>
      <c r="CF544" s="22"/>
      <c r="CG544" s="22"/>
      <c r="CH544" s="22"/>
      <c r="CI544" s="22"/>
      <c r="CJ544" s="22"/>
      <c r="CK544" s="22"/>
      <c r="CL544" s="22"/>
      <c r="CM544" s="22"/>
      <c r="CN544" s="22"/>
      <c r="CO544" s="22"/>
      <c r="CP544" s="22"/>
      <c r="CQ544" s="22"/>
      <c r="CR544" s="22"/>
      <c r="CS544" s="22"/>
      <c r="CT544" s="22"/>
      <c r="CU544" s="22"/>
      <c r="CV544" s="22"/>
      <c r="CW544" s="22"/>
      <c r="CX544" s="22"/>
      <c r="CY544" s="22"/>
      <c r="CZ544" s="22"/>
      <c r="DA544" s="22"/>
      <c r="DB544" s="22"/>
      <c r="DC544" s="22"/>
      <c r="DD544" s="22"/>
      <c r="DE544" s="22"/>
      <c r="DF544" s="22"/>
      <c r="DG544" s="22"/>
      <c r="DH544" s="22"/>
      <c r="DI544" s="22"/>
      <c r="DJ544" s="22"/>
      <c r="DK544" s="22"/>
      <c r="DL544" s="22"/>
      <c r="DM544" s="22"/>
      <c r="DN544" s="22"/>
      <c r="DO544" s="22"/>
      <c r="DP544" s="22"/>
    </row>
    <row r="545" spans="2:120">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c r="BB545" s="22"/>
      <c r="BC545" s="22"/>
      <c r="BD545" s="22"/>
      <c r="BE545" s="22"/>
      <c r="BF545" s="22"/>
      <c r="BG545" s="22"/>
      <c r="BH545" s="22"/>
      <c r="BI545" s="22"/>
      <c r="BJ545" s="22"/>
      <c r="BK545" s="22"/>
      <c r="BL545" s="22"/>
      <c r="BM545" s="22"/>
      <c r="BN545" s="22"/>
      <c r="BO545" s="22"/>
      <c r="BP545" s="22"/>
      <c r="BQ545" s="22"/>
      <c r="BR545" s="22"/>
      <c r="BS545" s="22"/>
      <c r="BT545" s="22"/>
      <c r="BU545" s="22"/>
      <c r="BV545" s="22"/>
      <c r="BW545" s="22"/>
      <c r="BX545" s="22"/>
      <c r="BY545" s="22"/>
      <c r="BZ545" s="22"/>
      <c r="CA545" s="22"/>
      <c r="CB545" s="22"/>
      <c r="CC545" s="22"/>
      <c r="CD545" s="22"/>
      <c r="CE545" s="22"/>
      <c r="CF545" s="22"/>
      <c r="CG545" s="22"/>
      <c r="CH545" s="22"/>
      <c r="CI545" s="22"/>
      <c r="CJ545" s="22"/>
      <c r="CK545" s="22"/>
      <c r="CL545" s="22"/>
      <c r="CM545" s="22"/>
      <c r="CN545" s="22"/>
      <c r="CO545" s="22"/>
      <c r="CP545" s="22"/>
      <c r="CQ545" s="22"/>
      <c r="CR545" s="22"/>
      <c r="CS545" s="22"/>
      <c r="CT545" s="22"/>
      <c r="CU545" s="22"/>
      <c r="CV545" s="22"/>
      <c r="CW545" s="22"/>
      <c r="CX545" s="22"/>
      <c r="CY545" s="22"/>
      <c r="CZ545" s="22"/>
      <c r="DA545" s="22"/>
      <c r="DB545" s="22"/>
      <c r="DC545" s="22"/>
      <c r="DD545" s="22"/>
      <c r="DE545" s="22"/>
      <c r="DF545" s="22"/>
      <c r="DG545" s="22"/>
      <c r="DH545" s="22"/>
      <c r="DI545" s="22"/>
      <c r="DJ545" s="22"/>
      <c r="DK545" s="22"/>
      <c r="DL545" s="22"/>
      <c r="DM545" s="22"/>
      <c r="DN545" s="22"/>
      <c r="DO545" s="22"/>
      <c r="DP545" s="22"/>
    </row>
    <row r="546" spans="2:120">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c r="BB546" s="22"/>
      <c r="BC546" s="22"/>
      <c r="BD546" s="22"/>
      <c r="BE546" s="22"/>
      <c r="BF546" s="22"/>
      <c r="BG546" s="22"/>
      <c r="BH546" s="22"/>
      <c r="BI546" s="22"/>
      <c r="BJ546" s="22"/>
      <c r="BK546" s="22"/>
      <c r="BL546" s="22"/>
      <c r="BM546" s="22"/>
      <c r="BN546" s="22"/>
      <c r="BO546" s="22"/>
      <c r="BP546" s="22"/>
      <c r="BQ546" s="22"/>
      <c r="BR546" s="22"/>
      <c r="BS546" s="22"/>
      <c r="BT546" s="22"/>
      <c r="BU546" s="22"/>
      <c r="BV546" s="22"/>
      <c r="BW546" s="22"/>
      <c r="BX546" s="22"/>
      <c r="BY546" s="22"/>
      <c r="BZ546" s="22"/>
      <c r="CA546" s="22"/>
      <c r="CB546" s="22"/>
      <c r="CC546" s="22"/>
      <c r="CD546" s="22"/>
      <c r="CE546" s="22"/>
      <c r="CF546" s="22"/>
      <c r="CG546" s="22"/>
      <c r="CH546" s="22"/>
      <c r="CI546" s="22"/>
      <c r="CJ546" s="22"/>
      <c r="CK546" s="22"/>
      <c r="CL546" s="22"/>
      <c r="CM546" s="22"/>
      <c r="CN546" s="22"/>
      <c r="CO546" s="22"/>
      <c r="CP546" s="22"/>
      <c r="CQ546" s="22"/>
      <c r="CR546" s="22"/>
      <c r="CS546" s="22"/>
      <c r="CT546" s="22"/>
      <c r="CU546" s="22"/>
      <c r="CV546" s="22"/>
      <c r="CW546" s="22"/>
      <c r="CX546" s="22"/>
      <c r="CY546" s="22"/>
      <c r="CZ546" s="22"/>
      <c r="DA546" s="22"/>
      <c r="DB546" s="22"/>
      <c r="DC546" s="22"/>
      <c r="DD546" s="22"/>
      <c r="DE546" s="22"/>
      <c r="DF546" s="22"/>
      <c r="DG546" s="22"/>
      <c r="DH546" s="22"/>
      <c r="DI546" s="22"/>
      <c r="DJ546" s="22"/>
      <c r="DK546" s="22"/>
      <c r="DL546" s="22"/>
      <c r="DM546" s="22"/>
      <c r="DN546" s="22"/>
      <c r="DO546" s="22"/>
      <c r="DP546" s="22"/>
    </row>
    <row r="547" spans="2:120">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c r="BB547" s="22"/>
      <c r="BC547" s="22"/>
      <c r="BD547" s="22"/>
      <c r="BE547" s="22"/>
      <c r="BF547" s="22"/>
      <c r="BG547" s="22"/>
      <c r="BH547" s="22"/>
      <c r="BI547" s="22"/>
      <c r="BJ547" s="22"/>
      <c r="BK547" s="22"/>
      <c r="BL547" s="22"/>
      <c r="BM547" s="22"/>
      <c r="BN547" s="22"/>
      <c r="BO547" s="22"/>
      <c r="BP547" s="22"/>
      <c r="BQ547" s="22"/>
      <c r="BR547" s="22"/>
      <c r="BS547" s="22"/>
      <c r="BT547" s="22"/>
      <c r="BU547" s="22"/>
      <c r="BV547" s="22"/>
      <c r="BW547" s="22"/>
      <c r="BX547" s="22"/>
      <c r="BY547" s="22"/>
      <c r="BZ547" s="22"/>
      <c r="CA547" s="22"/>
      <c r="CB547" s="22"/>
      <c r="CC547" s="22"/>
      <c r="CD547" s="22"/>
      <c r="CE547" s="22"/>
      <c r="CF547" s="22"/>
      <c r="CG547" s="22"/>
      <c r="CH547" s="22"/>
      <c r="CI547" s="22"/>
      <c r="CJ547" s="22"/>
      <c r="CK547" s="22"/>
      <c r="CL547" s="22"/>
      <c r="CM547" s="22"/>
      <c r="CN547" s="22"/>
      <c r="CO547" s="22"/>
      <c r="CP547" s="22"/>
      <c r="CQ547" s="22"/>
      <c r="CR547" s="22"/>
      <c r="CS547" s="22"/>
      <c r="CT547" s="22"/>
      <c r="CU547" s="22"/>
      <c r="CV547" s="22"/>
      <c r="CW547" s="22"/>
      <c r="CX547" s="22"/>
      <c r="CY547" s="22"/>
      <c r="CZ547" s="22"/>
      <c r="DA547" s="22"/>
      <c r="DB547" s="22"/>
      <c r="DC547" s="22"/>
      <c r="DD547" s="22"/>
      <c r="DE547" s="22"/>
      <c r="DF547" s="22"/>
      <c r="DG547" s="22"/>
      <c r="DH547" s="22"/>
      <c r="DI547" s="22"/>
      <c r="DJ547" s="22"/>
      <c r="DK547" s="22"/>
      <c r="DL547" s="22"/>
      <c r="DM547" s="22"/>
      <c r="DN547" s="22"/>
      <c r="DO547" s="22"/>
      <c r="DP547" s="22"/>
    </row>
    <row r="548" spans="2:120">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c r="BB548" s="22"/>
      <c r="BC548" s="22"/>
      <c r="BD548" s="22"/>
      <c r="BE548" s="22"/>
      <c r="BF548" s="22"/>
      <c r="BG548" s="22"/>
      <c r="BH548" s="22"/>
      <c r="BI548" s="22"/>
      <c r="BJ548" s="22"/>
      <c r="BK548" s="22"/>
      <c r="BL548" s="22"/>
      <c r="BM548" s="22"/>
      <c r="BN548" s="22"/>
      <c r="BO548" s="22"/>
      <c r="BP548" s="22"/>
      <c r="BQ548" s="22"/>
      <c r="BR548" s="22"/>
      <c r="BS548" s="22"/>
      <c r="BT548" s="22"/>
      <c r="BU548" s="22"/>
      <c r="BV548" s="22"/>
      <c r="BW548" s="22"/>
      <c r="BX548" s="22"/>
      <c r="BY548" s="22"/>
      <c r="BZ548" s="22"/>
      <c r="CA548" s="22"/>
      <c r="CB548" s="22"/>
      <c r="CC548" s="22"/>
      <c r="CD548" s="22"/>
      <c r="CE548" s="22"/>
      <c r="CF548" s="22"/>
      <c r="CG548" s="22"/>
      <c r="CH548" s="22"/>
      <c r="CI548" s="22"/>
      <c r="CJ548" s="22"/>
      <c r="CK548" s="22"/>
      <c r="CL548" s="22"/>
      <c r="CM548" s="22"/>
      <c r="CN548" s="22"/>
      <c r="CO548" s="22"/>
      <c r="CP548" s="22"/>
      <c r="CQ548" s="22"/>
      <c r="CR548" s="22"/>
      <c r="CS548" s="22"/>
      <c r="CT548" s="22"/>
      <c r="CU548" s="22"/>
      <c r="CV548" s="22"/>
      <c r="CW548" s="22"/>
      <c r="CX548" s="22"/>
      <c r="CY548" s="22"/>
      <c r="CZ548" s="22"/>
      <c r="DA548" s="22"/>
      <c r="DB548" s="22"/>
      <c r="DC548" s="22"/>
      <c r="DD548" s="22"/>
      <c r="DE548" s="22"/>
      <c r="DF548" s="22"/>
      <c r="DG548" s="22"/>
      <c r="DH548" s="22"/>
      <c r="DI548" s="22"/>
      <c r="DJ548" s="22"/>
      <c r="DK548" s="22"/>
      <c r="DL548" s="22"/>
      <c r="DM548" s="22"/>
      <c r="DN548" s="22"/>
      <c r="DO548" s="22"/>
      <c r="DP548" s="22"/>
    </row>
    <row r="549" spans="2:120">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c r="BB549" s="22"/>
      <c r="BC549" s="22"/>
      <c r="BD549" s="22"/>
      <c r="BE549" s="22"/>
      <c r="BF549" s="22"/>
      <c r="BG549" s="22"/>
      <c r="BH549" s="22"/>
      <c r="BI549" s="22"/>
      <c r="BJ549" s="22"/>
      <c r="BK549" s="22"/>
      <c r="BL549" s="22"/>
      <c r="BM549" s="22"/>
      <c r="BN549" s="22"/>
      <c r="BO549" s="22"/>
      <c r="BP549" s="22"/>
      <c r="BQ549" s="22"/>
      <c r="BR549" s="22"/>
      <c r="BS549" s="22"/>
      <c r="BT549" s="22"/>
      <c r="BU549" s="22"/>
      <c r="BV549" s="22"/>
      <c r="BW549" s="22"/>
      <c r="BX549" s="22"/>
      <c r="BY549" s="22"/>
      <c r="BZ549" s="22"/>
      <c r="CA549" s="22"/>
      <c r="CB549" s="22"/>
      <c r="CC549" s="22"/>
      <c r="CD549" s="22"/>
      <c r="CE549" s="22"/>
      <c r="CF549" s="22"/>
      <c r="CG549" s="22"/>
      <c r="CH549" s="22"/>
      <c r="CI549" s="22"/>
      <c r="CJ549" s="22"/>
      <c r="CK549" s="22"/>
      <c r="CL549" s="22"/>
      <c r="CM549" s="22"/>
      <c r="CN549" s="22"/>
      <c r="CO549" s="22"/>
      <c r="CP549" s="22"/>
      <c r="CQ549" s="22"/>
      <c r="CR549" s="22"/>
      <c r="CS549" s="22"/>
      <c r="CT549" s="22"/>
      <c r="CU549" s="22"/>
      <c r="CV549" s="22"/>
      <c r="CW549" s="22"/>
      <c r="CX549" s="22"/>
      <c r="CY549" s="22"/>
      <c r="CZ549" s="22"/>
      <c r="DA549" s="22"/>
      <c r="DB549" s="22"/>
      <c r="DC549" s="22"/>
      <c r="DD549" s="22"/>
      <c r="DE549" s="22"/>
      <c r="DF549" s="22"/>
      <c r="DG549" s="22"/>
      <c r="DH549" s="22"/>
      <c r="DI549" s="22"/>
      <c r="DJ549" s="22"/>
      <c r="DK549" s="22"/>
      <c r="DL549" s="22"/>
      <c r="DM549" s="22"/>
      <c r="DN549" s="22"/>
      <c r="DO549" s="22"/>
      <c r="DP549" s="22"/>
    </row>
    <row r="550" spans="2:120">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c r="BB550" s="22"/>
      <c r="BC550" s="22"/>
      <c r="BD550" s="22"/>
      <c r="BE550" s="22"/>
      <c r="BF550" s="22"/>
      <c r="BG550" s="22"/>
      <c r="BH550" s="22"/>
      <c r="BI550" s="22"/>
      <c r="BJ550" s="22"/>
      <c r="BK550" s="22"/>
      <c r="BL550" s="22"/>
      <c r="BM550" s="22"/>
      <c r="BN550" s="22"/>
      <c r="BO550" s="22"/>
      <c r="BP550" s="22"/>
      <c r="BQ550" s="22"/>
      <c r="BR550" s="22"/>
      <c r="BS550" s="22"/>
      <c r="BT550" s="22"/>
      <c r="BU550" s="22"/>
      <c r="BV550" s="22"/>
      <c r="BW550" s="22"/>
      <c r="BX550" s="22"/>
      <c r="BY550" s="22"/>
      <c r="BZ550" s="22"/>
      <c r="CA550" s="22"/>
      <c r="CB550" s="22"/>
      <c r="CC550" s="22"/>
      <c r="CD550" s="22"/>
      <c r="CE550" s="22"/>
      <c r="CF550" s="22"/>
      <c r="CG550" s="22"/>
      <c r="CH550" s="22"/>
      <c r="CI550" s="22"/>
      <c r="CJ550" s="22"/>
      <c r="CK550" s="22"/>
      <c r="CL550" s="22"/>
      <c r="CM550" s="22"/>
      <c r="CN550" s="22"/>
      <c r="CO550" s="22"/>
      <c r="CP550" s="22"/>
      <c r="CQ550" s="22"/>
      <c r="CR550" s="22"/>
      <c r="CS550" s="22"/>
      <c r="CT550" s="22"/>
      <c r="CU550" s="22"/>
      <c r="CV550" s="22"/>
      <c r="CW550" s="22"/>
      <c r="CX550" s="22"/>
      <c r="CY550" s="22"/>
      <c r="CZ550" s="22"/>
      <c r="DA550" s="22"/>
      <c r="DB550" s="22"/>
      <c r="DC550" s="22"/>
      <c r="DD550" s="22"/>
      <c r="DE550" s="22"/>
      <c r="DF550" s="22"/>
      <c r="DG550" s="22"/>
      <c r="DH550" s="22"/>
      <c r="DI550" s="22"/>
      <c r="DJ550" s="22"/>
      <c r="DK550" s="22"/>
      <c r="DL550" s="22"/>
      <c r="DM550" s="22"/>
      <c r="DN550" s="22"/>
      <c r="DO550" s="22"/>
      <c r="DP550" s="22"/>
    </row>
    <row r="551" spans="2:120">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c r="BB551" s="22"/>
      <c r="BC551" s="22"/>
      <c r="BD551" s="22"/>
      <c r="BE551" s="22"/>
      <c r="BF551" s="22"/>
      <c r="BG551" s="22"/>
      <c r="BH551" s="22"/>
      <c r="BI551" s="22"/>
      <c r="BJ551" s="22"/>
      <c r="BK551" s="22"/>
      <c r="BL551" s="22"/>
      <c r="BM551" s="22"/>
      <c r="BN551" s="22"/>
      <c r="BO551" s="22"/>
      <c r="BP551" s="22"/>
      <c r="BQ551" s="22"/>
      <c r="BR551" s="22"/>
      <c r="BS551" s="22"/>
      <c r="BT551" s="22"/>
      <c r="BU551" s="22"/>
      <c r="BV551" s="22"/>
      <c r="BW551" s="22"/>
      <c r="BX551" s="22"/>
      <c r="BY551" s="22"/>
      <c r="BZ551" s="22"/>
      <c r="CA551" s="22"/>
      <c r="CB551" s="22"/>
      <c r="CC551" s="22"/>
      <c r="CD551" s="22"/>
      <c r="CE551" s="22"/>
      <c r="CF551" s="22"/>
      <c r="CG551" s="22"/>
      <c r="CH551" s="22"/>
      <c r="CI551" s="22"/>
      <c r="CJ551" s="22"/>
      <c r="CK551" s="22"/>
      <c r="CL551" s="22"/>
      <c r="CM551" s="22"/>
      <c r="CN551" s="22"/>
      <c r="CO551" s="22"/>
      <c r="CP551" s="22"/>
      <c r="CQ551" s="22"/>
      <c r="CR551" s="22"/>
      <c r="CS551" s="22"/>
      <c r="CT551" s="22"/>
      <c r="CU551" s="22"/>
      <c r="CV551" s="22"/>
      <c r="CW551" s="22"/>
      <c r="CX551" s="22"/>
      <c r="CY551" s="22"/>
      <c r="CZ551" s="22"/>
      <c r="DA551" s="22"/>
      <c r="DB551" s="22"/>
      <c r="DC551" s="22"/>
      <c r="DD551" s="22"/>
      <c r="DE551" s="22"/>
      <c r="DF551" s="22"/>
      <c r="DG551" s="22"/>
      <c r="DH551" s="22"/>
      <c r="DI551" s="22"/>
      <c r="DJ551" s="22"/>
      <c r="DK551" s="22"/>
      <c r="DL551" s="22"/>
      <c r="DM551" s="22"/>
      <c r="DN551" s="22"/>
      <c r="DO551" s="22"/>
      <c r="DP551" s="22"/>
    </row>
    <row r="552" spans="2:120">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c r="BB552" s="22"/>
      <c r="BC552" s="22"/>
      <c r="BD552" s="22"/>
      <c r="BE552" s="22"/>
      <c r="BF552" s="22"/>
      <c r="BG552" s="22"/>
      <c r="BH552" s="22"/>
      <c r="BI552" s="22"/>
      <c r="BJ552" s="22"/>
      <c r="BK552" s="22"/>
      <c r="BL552" s="22"/>
      <c r="BM552" s="22"/>
      <c r="BN552" s="22"/>
      <c r="BO552" s="22"/>
      <c r="BP552" s="22"/>
      <c r="BQ552" s="22"/>
      <c r="BR552" s="22"/>
      <c r="BS552" s="22"/>
      <c r="BT552" s="22"/>
      <c r="BU552" s="22"/>
      <c r="BV552" s="22"/>
      <c r="BW552" s="22"/>
      <c r="BX552" s="22"/>
      <c r="BY552" s="22"/>
      <c r="BZ552" s="22"/>
      <c r="CA552" s="22"/>
      <c r="CB552" s="22"/>
      <c r="CC552" s="22"/>
      <c r="CD552" s="22"/>
      <c r="CE552" s="22"/>
      <c r="CF552" s="22"/>
      <c r="CG552" s="22"/>
      <c r="CH552" s="22"/>
      <c r="CI552" s="22"/>
      <c r="CJ552" s="22"/>
      <c r="CK552" s="22"/>
      <c r="CL552" s="22"/>
      <c r="CM552" s="22"/>
      <c r="CN552" s="22"/>
      <c r="CO552" s="22"/>
      <c r="CP552" s="22"/>
      <c r="CQ552" s="22"/>
      <c r="CR552" s="22"/>
      <c r="CS552" s="22"/>
      <c r="CT552" s="22"/>
      <c r="CU552" s="22"/>
      <c r="CV552" s="22"/>
      <c r="CW552" s="22"/>
      <c r="CX552" s="22"/>
      <c r="CY552" s="22"/>
      <c r="CZ552" s="22"/>
      <c r="DA552" s="22"/>
      <c r="DB552" s="22"/>
      <c r="DC552" s="22"/>
      <c r="DD552" s="22"/>
      <c r="DE552" s="22"/>
      <c r="DF552" s="22"/>
      <c r="DG552" s="22"/>
      <c r="DH552" s="22"/>
      <c r="DI552" s="22"/>
      <c r="DJ552" s="22"/>
      <c r="DK552" s="22"/>
      <c r="DL552" s="22"/>
      <c r="DM552" s="22"/>
      <c r="DN552" s="22"/>
      <c r="DO552" s="22"/>
      <c r="DP552" s="22"/>
    </row>
    <row r="553" spans="2:120">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c r="BB553" s="22"/>
      <c r="BC553" s="22"/>
      <c r="BD553" s="22"/>
      <c r="BE553" s="22"/>
      <c r="BF553" s="22"/>
      <c r="BG553" s="22"/>
      <c r="BH553" s="22"/>
      <c r="BI553" s="22"/>
      <c r="BJ553" s="22"/>
      <c r="BK553" s="22"/>
      <c r="BL553" s="22"/>
      <c r="BM553" s="22"/>
      <c r="BN553" s="22"/>
      <c r="BO553" s="22"/>
      <c r="BP553" s="22"/>
      <c r="BQ553" s="22"/>
      <c r="BR553" s="22"/>
      <c r="BS553" s="22"/>
      <c r="BT553" s="22"/>
      <c r="BU553" s="22"/>
      <c r="BV553" s="22"/>
      <c r="BW553" s="22"/>
      <c r="BX553" s="22"/>
      <c r="BY553" s="22"/>
      <c r="BZ553" s="22"/>
      <c r="CA553" s="22"/>
      <c r="CB553" s="22"/>
      <c r="CC553" s="22"/>
      <c r="CD553" s="22"/>
      <c r="CE553" s="22"/>
      <c r="CF553" s="22"/>
      <c r="CG553" s="22"/>
      <c r="CH553" s="22"/>
      <c r="CI553" s="22"/>
      <c r="CJ553" s="22"/>
      <c r="CK553" s="22"/>
      <c r="CL553" s="22"/>
      <c r="CM553" s="22"/>
      <c r="CN553" s="22"/>
      <c r="CO553" s="22"/>
      <c r="CP553" s="22"/>
      <c r="CQ553" s="22"/>
      <c r="CR553" s="22"/>
      <c r="CS553" s="22"/>
      <c r="CT553" s="22"/>
      <c r="CU553" s="22"/>
      <c r="CV553" s="22"/>
      <c r="CW553" s="22"/>
      <c r="CX553" s="22"/>
      <c r="CY553" s="22"/>
      <c r="CZ553" s="22"/>
      <c r="DA553" s="22"/>
      <c r="DB553" s="22"/>
      <c r="DC553" s="22"/>
      <c r="DD553" s="22"/>
      <c r="DE553" s="22"/>
      <c r="DF553" s="22"/>
      <c r="DG553" s="22"/>
      <c r="DH553" s="22"/>
      <c r="DI553" s="22"/>
      <c r="DJ553" s="22"/>
      <c r="DK553" s="22"/>
      <c r="DL553" s="22"/>
      <c r="DM553" s="22"/>
      <c r="DN553" s="22"/>
      <c r="DO553" s="22"/>
      <c r="DP553" s="22"/>
    </row>
    <row r="554" spans="2:120">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c r="BB554" s="22"/>
      <c r="BC554" s="22"/>
      <c r="BD554" s="22"/>
      <c r="BE554" s="22"/>
      <c r="BF554" s="22"/>
      <c r="BG554" s="22"/>
      <c r="BH554" s="22"/>
      <c r="BI554" s="22"/>
      <c r="BJ554" s="22"/>
      <c r="BK554" s="22"/>
      <c r="BL554" s="22"/>
      <c r="BM554" s="22"/>
      <c r="BN554" s="22"/>
      <c r="BO554" s="22"/>
      <c r="BP554" s="22"/>
      <c r="BQ554" s="22"/>
      <c r="BR554" s="22"/>
      <c r="BS554" s="22"/>
      <c r="BT554" s="22"/>
      <c r="BU554" s="22"/>
      <c r="BV554" s="22"/>
      <c r="BW554" s="22"/>
      <c r="BX554" s="22"/>
      <c r="BY554" s="22"/>
      <c r="BZ554" s="22"/>
      <c r="CA554" s="22"/>
      <c r="CB554" s="22"/>
      <c r="CC554" s="22"/>
      <c r="CD554" s="22"/>
      <c r="CE554" s="22"/>
      <c r="CF554" s="22"/>
      <c r="CG554" s="22"/>
      <c r="CH554" s="22"/>
      <c r="CI554" s="22"/>
      <c r="CJ554" s="22"/>
      <c r="CK554" s="22"/>
      <c r="CL554" s="22"/>
      <c r="CM554" s="22"/>
      <c r="CN554" s="22"/>
      <c r="CO554" s="22"/>
      <c r="CP554" s="22"/>
      <c r="CQ554" s="22"/>
      <c r="CR554" s="22"/>
      <c r="CS554" s="22"/>
      <c r="CT554" s="22"/>
      <c r="CU554" s="22"/>
      <c r="CV554" s="22"/>
      <c r="CW554" s="22"/>
      <c r="CX554" s="22"/>
      <c r="CY554" s="22"/>
      <c r="CZ554" s="22"/>
      <c r="DA554" s="22"/>
      <c r="DB554" s="22"/>
      <c r="DC554" s="22"/>
      <c r="DD554" s="22"/>
      <c r="DE554" s="22"/>
      <c r="DF554" s="22"/>
      <c r="DG554" s="22"/>
      <c r="DH554" s="22"/>
      <c r="DI554" s="22"/>
      <c r="DJ554" s="22"/>
      <c r="DK554" s="22"/>
      <c r="DL554" s="22"/>
      <c r="DM554" s="22"/>
      <c r="DN554" s="22"/>
      <c r="DO554" s="22"/>
      <c r="DP554" s="22"/>
    </row>
    <row r="555" spans="2:120">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c r="BB555" s="22"/>
      <c r="BC555" s="22"/>
      <c r="BD555" s="22"/>
      <c r="BE555" s="22"/>
      <c r="BF555" s="22"/>
      <c r="BG555" s="22"/>
      <c r="BH555" s="22"/>
      <c r="BI555" s="22"/>
      <c r="BJ555" s="22"/>
      <c r="BK555" s="22"/>
      <c r="BL555" s="22"/>
      <c r="BM555" s="22"/>
      <c r="BN555" s="22"/>
      <c r="BO555" s="22"/>
      <c r="BP555" s="22"/>
      <c r="BQ555" s="22"/>
      <c r="BR555" s="22"/>
      <c r="BS555" s="22"/>
      <c r="BT555" s="22"/>
      <c r="BU555" s="22"/>
      <c r="BV555" s="22"/>
      <c r="BW555" s="22"/>
      <c r="BX555" s="22"/>
      <c r="BY555" s="22"/>
      <c r="BZ555" s="22"/>
      <c r="CA555" s="22"/>
      <c r="CB555" s="22"/>
      <c r="CC555" s="22"/>
      <c r="CD555" s="22"/>
      <c r="CE555" s="22"/>
      <c r="CF555" s="22"/>
      <c r="CG555" s="22"/>
      <c r="CH555" s="22"/>
      <c r="CI555" s="22"/>
      <c r="CJ555" s="22"/>
      <c r="CK555" s="22"/>
      <c r="CL555" s="22"/>
      <c r="CM555" s="22"/>
      <c r="CN555" s="22"/>
      <c r="CO555" s="22"/>
      <c r="CP555" s="22"/>
      <c r="CQ555" s="22"/>
      <c r="CR555" s="22"/>
      <c r="CS555" s="22"/>
      <c r="CT555" s="22"/>
      <c r="CU555" s="22"/>
      <c r="CV555" s="22"/>
      <c r="CW555" s="22"/>
      <c r="CX555" s="22"/>
      <c r="CY555" s="22"/>
      <c r="CZ555" s="22"/>
      <c r="DA555" s="22"/>
      <c r="DB555" s="22"/>
      <c r="DC555" s="22"/>
      <c r="DD555" s="22"/>
      <c r="DE555" s="22"/>
      <c r="DF555" s="22"/>
      <c r="DG555" s="22"/>
      <c r="DH555" s="22"/>
      <c r="DI555" s="22"/>
      <c r="DJ555" s="22"/>
      <c r="DK555" s="22"/>
      <c r="DL555" s="22"/>
      <c r="DM555" s="22"/>
      <c r="DN555" s="22"/>
      <c r="DO555" s="22"/>
      <c r="DP555" s="22"/>
    </row>
    <row r="556" spans="2:120">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c r="BB556" s="22"/>
      <c r="BC556" s="22"/>
      <c r="BD556" s="22"/>
      <c r="BE556" s="22"/>
      <c r="BF556" s="22"/>
      <c r="BG556" s="22"/>
      <c r="BH556" s="22"/>
      <c r="BI556" s="22"/>
      <c r="BJ556" s="22"/>
      <c r="BK556" s="22"/>
      <c r="BL556" s="22"/>
      <c r="BM556" s="22"/>
      <c r="BN556" s="22"/>
      <c r="BO556" s="22"/>
      <c r="BP556" s="22"/>
      <c r="BQ556" s="22"/>
      <c r="BR556" s="22"/>
      <c r="BS556" s="22"/>
      <c r="BT556" s="22"/>
      <c r="BU556" s="22"/>
      <c r="BV556" s="22"/>
      <c r="BW556" s="22"/>
      <c r="BX556" s="22"/>
      <c r="BY556" s="22"/>
      <c r="BZ556" s="22"/>
      <c r="CA556" s="22"/>
      <c r="CB556" s="22"/>
      <c r="CC556" s="22"/>
      <c r="CD556" s="22"/>
      <c r="CE556" s="22"/>
      <c r="CF556" s="22"/>
      <c r="CG556" s="22"/>
      <c r="CH556" s="22"/>
      <c r="CI556" s="22"/>
      <c r="CJ556" s="22"/>
      <c r="CK556" s="22"/>
      <c r="CL556" s="22"/>
      <c r="CM556" s="22"/>
      <c r="CN556" s="22"/>
      <c r="CO556" s="22"/>
      <c r="CP556" s="22"/>
      <c r="CQ556" s="22"/>
      <c r="CR556" s="22"/>
      <c r="CS556" s="22"/>
      <c r="CT556" s="22"/>
      <c r="CU556" s="22"/>
      <c r="CV556" s="22"/>
      <c r="CW556" s="22"/>
      <c r="CX556" s="22"/>
      <c r="CY556" s="22"/>
      <c r="CZ556" s="22"/>
      <c r="DA556" s="22"/>
      <c r="DB556" s="22"/>
      <c r="DC556" s="22"/>
      <c r="DD556" s="22"/>
      <c r="DE556" s="22"/>
      <c r="DF556" s="22"/>
      <c r="DG556" s="22"/>
      <c r="DH556" s="22"/>
      <c r="DI556" s="22"/>
      <c r="DJ556" s="22"/>
      <c r="DK556" s="22"/>
      <c r="DL556" s="22"/>
      <c r="DM556" s="22"/>
      <c r="DN556" s="22"/>
      <c r="DO556" s="22"/>
      <c r="DP556" s="22"/>
    </row>
    <row r="557" spans="2:120">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c r="BB557" s="22"/>
      <c r="BC557" s="22"/>
      <c r="BD557" s="22"/>
      <c r="BE557" s="22"/>
      <c r="BF557" s="22"/>
      <c r="BG557" s="22"/>
      <c r="BH557" s="22"/>
      <c r="BI557" s="22"/>
      <c r="BJ557" s="22"/>
      <c r="BK557" s="22"/>
      <c r="BL557" s="22"/>
      <c r="BM557" s="22"/>
      <c r="BN557" s="22"/>
      <c r="BO557" s="22"/>
      <c r="BP557" s="22"/>
      <c r="BQ557" s="22"/>
      <c r="BR557" s="22"/>
      <c r="BS557" s="22"/>
      <c r="BT557" s="22"/>
      <c r="BU557" s="22"/>
      <c r="BV557" s="22"/>
      <c r="BW557" s="22"/>
      <c r="BX557" s="22"/>
      <c r="BY557" s="22"/>
      <c r="BZ557" s="22"/>
      <c r="CA557" s="22"/>
      <c r="CB557" s="22"/>
      <c r="CC557" s="22"/>
      <c r="CD557" s="22"/>
      <c r="CE557" s="22"/>
      <c r="CF557" s="22"/>
      <c r="CG557" s="22"/>
      <c r="CH557" s="22"/>
      <c r="CI557" s="22"/>
      <c r="CJ557" s="22"/>
      <c r="CK557" s="22"/>
      <c r="CL557" s="22"/>
      <c r="CM557" s="22"/>
      <c r="CN557" s="22"/>
      <c r="CO557" s="22"/>
      <c r="CP557" s="22"/>
      <c r="CQ557" s="22"/>
      <c r="CR557" s="22"/>
      <c r="CS557" s="22"/>
      <c r="CT557" s="22"/>
      <c r="CU557" s="22"/>
      <c r="CV557" s="22"/>
      <c r="CW557" s="22"/>
      <c r="CX557" s="22"/>
      <c r="CY557" s="22"/>
      <c r="CZ557" s="22"/>
      <c r="DA557" s="22"/>
      <c r="DB557" s="22"/>
      <c r="DC557" s="22"/>
      <c r="DD557" s="22"/>
      <c r="DE557" s="22"/>
      <c r="DF557" s="22"/>
      <c r="DG557" s="22"/>
      <c r="DH557" s="22"/>
      <c r="DI557" s="22"/>
      <c r="DJ557" s="22"/>
      <c r="DK557" s="22"/>
      <c r="DL557" s="22"/>
      <c r="DM557" s="22"/>
      <c r="DN557" s="22"/>
      <c r="DO557" s="22"/>
      <c r="DP557" s="22"/>
    </row>
    <row r="558" spans="2:120">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c r="BB558" s="22"/>
      <c r="BC558" s="22"/>
      <c r="BD558" s="22"/>
      <c r="BE558" s="22"/>
      <c r="BF558" s="22"/>
      <c r="BG558" s="22"/>
      <c r="BH558" s="22"/>
      <c r="BI558" s="22"/>
      <c r="BJ558" s="22"/>
      <c r="BK558" s="22"/>
      <c r="BL558" s="22"/>
      <c r="BM558" s="22"/>
      <c r="BN558" s="22"/>
      <c r="BO558" s="22"/>
      <c r="BP558" s="22"/>
      <c r="BQ558" s="22"/>
      <c r="BR558" s="22"/>
      <c r="BS558" s="22"/>
      <c r="BT558" s="22"/>
      <c r="BU558" s="22"/>
      <c r="BV558" s="22"/>
      <c r="BW558" s="22"/>
      <c r="BX558" s="22"/>
      <c r="BY558" s="22"/>
      <c r="BZ558" s="22"/>
      <c r="CA558" s="22"/>
      <c r="CB558" s="22"/>
      <c r="CC558" s="22"/>
      <c r="CD558" s="22"/>
      <c r="CE558" s="22"/>
      <c r="CF558" s="22"/>
      <c r="CG558" s="22"/>
      <c r="CH558" s="22"/>
      <c r="CI558" s="22"/>
      <c r="CJ558" s="22"/>
      <c r="CK558" s="22"/>
      <c r="CL558" s="22"/>
      <c r="CM558" s="22"/>
      <c r="CN558" s="22"/>
      <c r="CO558" s="22"/>
      <c r="CP558" s="22"/>
      <c r="CQ558" s="22"/>
      <c r="CR558" s="22"/>
      <c r="CS558" s="22"/>
      <c r="CT558" s="22"/>
      <c r="CU558" s="22"/>
      <c r="CV558" s="22"/>
      <c r="CW558" s="22"/>
      <c r="CX558" s="22"/>
      <c r="CY558" s="22"/>
      <c r="CZ558" s="22"/>
      <c r="DA558" s="22"/>
      <c r="DB558" s="22"/>
      <c r="DC558" s="22"/>
      <c r="DD558" s="22"/>
      <c r="DE558" s="22"/>
      <c r="DF558" s="22"/>
      <c r="DG558" s="22"/>
      <c r="DH558" s="22"/>
      <c r="DI558" s="22"/>
      <c r="DJ558" s="22"/>
      <c r="DK558" s="22"/>
      <c r="DL558" s="22"/>
      <c r="DM558" s="22"/>
      <c r="DN558" s="22"/>
      <c r="DO558" s="22"/>
      <c r="DP558" s="22"/>
    </row>
    <row r="559" spans="2:120">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c r="BB559" s="22"/>
      <c r="BC559" s="22"/>
      <c r="BD559" s="22"/>
      <c r="BE559" s="22"/>
      <c r="BF559" s="22"/>
      <c r="BG559" s="22"/>
      <c r="BH559" s="22"/>
      <c r="BI559" s="22"/>
      <c r="BJ559" s="22"/>
      <c r="BK559" s="22"/>
      <c r="BL559" s="22"/>
      <c r="BM559" s="22"/>
      <c r="BN559" s="22"/>
      <c r="BO559" s="22"/>
      <c r="BP559" s="22"/>
      <c r="BQ559" s="22"/>
      <c r="BR559" s="22"/>
      <c r="BS559" s="22"/>
      <c r="BT559" s="22"/>
      <c r="BU559" s="22"/>
      <c r="BV559" s="22"/>
      <c r="BW559" s="22"/>
      <c r="BX559" s="22"/>
      <c r="BY559" s="22"/>
      <c r="BZ559" s="22"/>
      <c r="CA559" s="22"/>
      <c r="CB559" s="22"/>
      <c r="CC559" s="22"/>
      <c r="CD559" s="22"/>
      <c r="CE559" s="22"/>
      <c r="CF559" s="22"/>
      <c r="CG559" s="22"/>
      <c r="CH559" s="22"/>
      <c r="CI559" s="22"/>
      <c r="CJ559" s="22"/>
      <c r="CK559" s="22"/>
      <c r="CL559" s="22"/>
      <c r="CM559" s="22"/>
      <c r="CN559" s="22"/>
      <c r="CO559" s="22"/>
      <c r="CP559" s="22"/>
      <c r="CQ559" s="22"/>
      <c r="CR559" s="22"/>
      <c r="CS559" s="22"/>
      <c r="CT559" s="22"/>
      <c r="CU559" s="22"/>
      <c r="CV559" s="22"/>
      <c r="CW559" s="22"/>
      <c r="CX559" s="22"/>
      <c r="CY559" s="22"/>
      <c r="CZ559" s="22"/>
      <c r="DA559" s="22"/>
      <c r="DB559" s="22"/>
      <c r="DC559" s="22"/>
      <c r="DD559" s="22"/>
      <c r="DE559" s="22"/>
      <c r="DF559" s="22"/>
      <c r="DG559" s="22"/>
      <c r="DH559" s="22"/>
      <c r="DI559" s="22"/>
      <c r="DJ559" s="22"/>
      <c r="DK559" s="22"/>
      <c r="DL559" s="22"/>
      <c r="DM559" s="22"/>
      <c r="DN559" s="22"/>
      <c r="DO559" s="22"/>
      <c r="DP559" s="22"/>
    </row>
    <row r="560" spans="2:120">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c r="BB560" s="22"/>
      <c r="BC560" s="22"/>
      <c r="BD560" s="22"/>
      <c r="BE560" s="22"/>
      <c r="BF560" s="22"/>
      <c r="BG560" s="22"/>
      <c r="BH560" s="22"/>
      <c r="BI560" s="22"/>
      <c r="BJ560" s="22"/>
      <c r="BK560" s="22"/>
      <c r="BL560" s="22"/>
      <c r="BM560" s="22"/>
      <c r="BN560" s="22"/>
      <c r="BO560" s="22"/>
      <c r="BP560" s="22"/>
      <c r="BQ560" s="22"/>
      <c r="BR560" s="22"/>
      <c r="BS560" s="22"/>
      <c r="BT560" s="22"/>
      <c r="BU560" s="22"/>
      <c r="BV560" s="22"/>
      <c r="BW560" s="22"/>
      <c r="BX560" s="22"/>
      <c r="BY560" s="22"/>
      <c r="BZ560" s="22"/>
      <c r="CA560" s="22"/>
      <c r="CB560" s="22"/>
      <c r="CC560" s="22"/>
      <c r="CD560" s="22"/>
      <c r="CE560" s="22"/>
      <c r="CF560" s="22"/>
      <c r="CG560" s="22"/>
      <c r="CH560" s="22"/>
      <c r="CI560" s="22"/>
      <c r="CJ560" s="22"/>
      <c r="CK560" s="22"/>
      <c r="CL560" s="22"/>
      <c r="CM560" s="22"/>
      <c r="CN560" s="22"/>
      <c r="CO560" s="22"/>
      <c r="CP560" s="22"/>
      <c r="CQ560" s="22"/>
      <c r="CR560" s="22"/>
      <c r="CS560" s="22"/>
      <c r="CT560" s="22"/>
      <c r="CU560" s="22"/>
      <c r="CV560" s="22"/>
      <c r="CW560" s="22"/>
      <c r="CX560" s="22"/>
      <c r="CY560" s="22"/>
      <c r="CZ560" s="22"/>
      <c r="DA560" s="22"/>
      <c r="DB560" s="22"/>
      <c r="DC560" s="22"/>
      <c r="DD560" s="22"/>
      <c r="DE560" s="22"/>
      <c r="DF560" s="22"/>
      <c r="DG560" s="22"/>
      <c r="DH560" s="22"/>
      <c r="DI560" s="22"/>
      <c r="DJ560" s="22"/>
      <c r="DK560" s="22"/>
      <c r="DL560" s="22"/>
      <c r="DM560" s="22"/>
      <c r="DN560" s="22"/>
      <c r="DO560" s="22"/>
      <c r="DP560" s="22"/>
    </row>
    <row r="561" spans="2:120">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c r="BB561" s="22"/>
      <c r="BC561" s="22"/>
      <c r="BD561" s="22"/>
      <c r="BE561" s="22"/>
      <c r="BF561" s="22"/>
      <c r="BG561" s="22"/>
      <c r="BH561" s="22"/>
      <c r="BI561" s="22"/>
      <c r="BJ561" s="22"/>
      <c r="BK561" s="22"/>
      <c r="BL561" s="22"/>
      <c r="BM561" s="22"/>
      <c r="BN561" s="22"/>
      <c r="BO561" s="22"/>
      <c r="BP561" s="22"/>
      <c r="BQ561" s="22"/>
      <c r="BR561" s="22"/>
      <c r="BS561" s="22"/>
      <c r="BT561" s="22"/>
      <c r="BU561" s="22"/>
      <c r="BV561" s="22"/>
      <c r="BW561" s="22"/>
      <c r="BX561" s="22"/>
      <c r="BY561" s="22"/>
      <c r="BZ561" s="22"/>
      <c r="CA561" s="22"/>
      <c r="CB561" s="22"/>
      <c r="CC561" s="22"/>
      <c r="CD561" s="22"/>
      <c r="CE561" s="22"/>
      <c r="CF561" s="22"/>
      <c r="CG561" s="22"/>
      <c r="CH561" s="22"/>
      <c r="CI561" s="22"/>
      <c r="CJ561" s="22"/>
      <c r="CK561" s="22"/>
      <c r="CL561" s="22"/>
      <c r="CM561" s="22"/>
      <c r="CN561" s="22"/>
      <c r="CO561" s="22"/>
      <c r="CP561" s="22"/>
      <c r="CQ561" s="22"/>
      <c r="CR561" s="22"/>
      <c r="CS561" s="22"/>
      <c r="CT561" s="22"/>
      <c r="CU561" s="22"/>
      <c r="CV561" s="22"/>
      <c r="CW561" s="22"/>
      <c r="CX561" s="22"/>
      <c r="CY561" s="22"/>
      <c r="CZ561" s="22"/>
      <c r="DA561" s="22"/>
      <c r="DB561" s="22"/>
      <c r="DC561" s="22"/>
      <c r="DD561" s="22"/>
      <c r="DE561" s="22"/>
      <c r="DF561" s="22"/>
      <c r="DG561" s="22"/>
      <c r="DH561" s="22"/>
      <c r="DI561" s="22"/>
      <c r="DJ561" s="22"/>
      <c r="DK561" s="22"/>
      <c r="DL561" s="22"/>
      <c r="DM561" s="22"/>
      <c r="DN561" s="22"/>
      <c r="DO561" s="22"/>
      <c r="DP561" s="22"/>
    </row>
    <row r="562" spans="2:120">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c r="BB562" s="22"/>
      <c r="BC562" s="22"/>
      <c r="BD562" s="22"/>
      <c r="BE562" s="22"/>
      <c r="BF562" s="22"/>
      <c r="BG562" s="22"/>
      <c r="BH562" s="22"/>
      <c r="BI562" s="22"/>
      <c r="BJ562" s="22"/>
      <c r="BK562" s="22"/>
      <c r="BL562" s="22"/>
      <c r="BM562" s="22"/>
      <c r="BN562" s="22"/>
      <c r="BO562" s="22"/>
      <c r="BP562" s="22"/>
      <c r="BQ562" s="22"/>
      <c r="BR562" s="22"/>
      <c r="BS562" s="22"/>
      <c r="BT562" s="22"/>
      <c r="BU562" s="22"/>
      <c r="BV562" s="22"/>
      <c r="BW562" s="22"/>
      <c r="BX562" s="22"/>
      <c r="BY562" s="22"/>
      <c r="BZ562" s="22"/>
      <c r="CA562" s="22"/>
      <c r="CB562" s="22"/>
      <c r="CC562" s="22"/>
      <c r="CD562" s="22"/>
      <c r="CE562" s="22"/>
      <c r="CF562" s="22"/>
      <c r="CG562" s="22"/>
      <c r="CH562" s="22"/>
      <c r="CI562" s="22"/>
      <c r="CJ562" s="22"/>
      <c r="CK562" s="22"/>
      <c r="CL562" s="22"/>
      <c r="CM562" s="22"/>
      <c r="CN562" s="22"/>
      <c r="CO562" s="22"/>
      <c r="CP562" s="22"/>
      <c r="CQ562" s="22"/>
      <c r="CR562" s="22"/>
      <c r="CS562" s="22"/>
      <c r="CT562" s="22"/>
      <c r="CU562" s="22"/>
      <c r="CV562" s="22"/>
      <c r="CW562" s="22"/>
      <c r="CX562" s="22"/>
      <c r="CY562" s="22"/>
      <c r="CZ562" s="22"/>
      <c r="DA562" s="22"/>
      <c r="DB562" s="22"/>
      <c r="DC562" s="22"/>
      <c r="DD562" s="22"/>
      <c r="DE562" s="22"/>
      <c r="DF562" s="22"/>
      <c r="DG562" s="22"/>
      <c r="DH562" s="22"/>
      <c r="DI562" s="22"/>
      <c r="DJ562" s="22"/>
      <c r="DK562" s="22"/>
      <c r="DL562" s="22"/>
      <c r="DM562" s="22"/>
      <c r="DN562" s="22"/>
      <c r="DO562" s="22"/>
      <c r="DP562" s="22"/>
    </row>
    <row r="563" spans="2:120">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c r="BB563" s="22"/>
      <c r="BC563" s="22"/>
      <c r="BD563" s="22"/>
      <c r="BE563" s="22"/>
      <c r="BF563" s="22"/>
      <c r="BG563" s="22"/>
      <c r="BH563" s="22"/>
      <c r="BI563" s="22"/>
      <c r="BJ563" s="22"/>
      <c r="BK563" s="22"/>
      <c r="BL563" s="22"/>
      <c r="BM563" s="22"/>
      <c r="BN563" s="22"/>
      <c r="BO563" s="22"/>
      <c r="BP563" s="22"/>
      <c r="BQ563" s="22"/>
      <c r="BR563" s="22"/>
      <c r="BS563" s="22"/>
      <c r="BT563" s="22"/>
      <c r="BU563" s="22"/>
      <c r="BV563" s="22"/>
      <c r="BW563" s="22"/>
      <c r="BX563" s="22"/>
      <c r="BY563" s="22"/>
      <c r="BZ563" s="22"/>
      <c r="CA563" s="22"/>
      <c r="CB563" s="22"/>
      <c r="CC563" s="22"/>
      <c r="CD563" s="22"/>
      <c r="CE563" s="22"/>
      <c r="CF563" s="22"/>
      <c r="CG563" s="22"/>
      <c r="CH563" s="22"/>
      <c r="CI563" s="22"/>
      <c r="CJ563" s="22"/>
      <c r="CK563" s="22"/>
      <c r="CL563" s="22"/>
      <c r="CM563" s="22"/>
      <c r="CN563" s="22"/>
      <c r="CO563" s="22"/>
      <c r="CP563" s="22"/>
      <c r="CQ563" s="22"/>
      <c r="CR563" s="22"/>
      <c r="CS563" s="22"/>
      <c r="CT563" s="22"/>
      <c r="CU563" s="22"/>
      <c r="CV563" s="22"/>
      <c r="CW563" s="22"/>
      <c r="CX563" s="22"/>
      <c r="CY563" s="22"/>
      <c r="CZ563" s="22"/>
      <c r="DA563" s="22"/>
      <c r="DB563" s="22"/>
      <c r="DC563" s="22"/>
      <c r="DD563" s="22"/>
      <c r="DE563" s="22"/>
      <c r="DF563" s="22"/>
      <c r="DG563" s="22"/>
      <c r="DH563" s="22"/>
      <c r="DI563" s="22"/>
      <c r="DJ563" s="22"/>
      <c r="DK563" s="22"/>
      <c r="DL563" s="22"/>
      <c r="DM563" s="22"/>
      <c r="DN563" s="22"/>
      <c r="DO563" s="22"/>
      <c r="DP563" s="22"/>
    </row>
    <row r="564" spans="2:120">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c r="BA564" s="22"/>
      <c r="BB564" s="22"/>
      <c r="BC564" s="22"/>
      <c r="BD564" s="22"/>
      <c r="BE564" s="22"/>
      <c r="BF564" s="22"/>
      <c r="BG564" s="22"/>
      <c r="BH564" s="22"/>
      <c r="BI564" s="22"/>
      <c r="BJ564" s="22"/>
      <c r="BK564" s="22"/>
      <c r="BL564" s="22"/>
      <c r="BM564" s="22"/>
      <c r="BN564" s="22"/>
      <c r="BO564" s="22"/>
      <c r="BP564" s="22"/>
      <c r="BQ564" s="22"/>
      <c r="BR564" s="22"/>
      <c r="BS564" s="22"/>
      <c r="BT564" s="22"/>
      <c r="BU564" s="22"/>
      <c r="BV564" s="22"/>
      <c r="BW564" s="22"/>
      <c r="BX564" s="22"/>
      <c r="BY564" s="22"/>
      <c r="BZ564" s="22"/>
      <c r="CA564" s="22"/>
      <c r="CB564" s="22"/>
      <c r="CC564" s="22"/>
      <c r="CD564" s="22"/>
      <c r="CE564" s="22"/>
      <c r="CF564" s="22"/>
      <c r="CG564" s="22"/>
      <c r="CH564" s="22"/>
      <c r="CI564" s="22"/>
      <c r="CJ564" s="22"/>
      <c r="CK564" s="22"/>
      <c r="CL564" s="22"/>
      <c r="CM564" s="22"/>
      <c r="CN564" s="22"/>
      <c r="CO564" s="22"/>
      <c r="CP564" s="22"/>
      <c r="CQ564" s="22"/>
      <c r="CR564" s="22"/>
      <c r="CS564" s="22"/>
      <c r="CT564" s="22"/>
      <c r="CU564" s="22"/>
      <c r="CV564" s="22"/>
      <c r="CW564" s="22"/>
      <c r="CX564" s="22"/>
      <c r="CY564" s="22"/>
      <c r="CZ564" s="22"/>
      <c r="DA564" s="22"/>
      <c r="DB564" s="22"/>
      <c r="DC564" s="22"/>
      <c r="DD564" s="22"/>
      <c r="DE564" s="22"/>
      <c r="DF564" s="22"/>
      <c r="DG564" s="22"/>
      <c r="DH564" s="22"/>
      <c r="DI564" s="22"/>
      <c r="DJ564" s="22"/>
      <c r="DK564" s="22"/>
      <c r="DL564" s="22"/>
      <c r="DM564" s="22"/>
      <c r="DN564" s="22"/>
      <c r="DO564" s="22"/>
      <c r="DP564" s="22"/>
    </row>
    <row r="565" spans="2:120">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c r="BB565" s="22"/>
      <c r="BC565" s="22"/>
      <c r="BD565" s="22"/>
      <c r="BE565" s="22"/>
      <c r="BF565" s="22"/>
      <c r="BG565" s="22"/>
      <c r="BH565" s="22"/>
      <c r="BI565" s="22"/>
      <c r="BJ565" s="22"/>
      <c r="BK565" s="22"/>
      <c r="BL565" s="22"/>
      <c r="BM565" s="22"/>
      <c r="BN565" s="22"/>
      <c r="BO565" s="22"/>
      <c r="BP565" s="22"/>
      <c r="BQ565" s="22"/>
      <c r="BR565" s="22"/>
      <c r="BS565" s="22"/>
      <c r="BT565" s="22"/>
      <c r="BU565" s="22"/>
      <c r="BV565" s="22"/>
      <c r="BW565" s="22"/>
      <c r="BX565" s="22"/>
      <c r="BY565" s="22"/>
      <c r="BZ565" s="22"/>
      <c r="CA565" s="22"/>
      <c r="CB565" s="22"/>
      <c r="CC565" s="22"/>
      <c r="CD565" s="22"/>
      <c r="CE565" s="22"/>
      <c r="CF565" s="22"/>
      <c r="CG565" s="22"/>
      <c r="CH565" s="22"/>
      <c r="CI565" s="22"/>
      <c r="CJ565" s="22"/>
      <c r="CK565" s="22"/>
      <c r="CL565" s="22"/>
      <c r="CM565" s="22"/>
      <c r="CN565" s="22"/>
      <c r="CO565" s="22"/>
      <c r="CP565" s="22"/>
      <c r="CQ565" s="22"/>
      <c r="CR565" s="22"/>
      <c r="CS565" s="22"/>
      <c r="CT565" s="22"/>
      <c r="CU565" s="22"/>
      <c r="CV565" s="22"/>
      <c r="CW565" s="22"/>
      <c r="CX565" s="22"/>
      <c r="CY565" s="22"/>
      <c r="CZ565" s="22"/>
      <c r="DA565" s="22"/>
      <c r="DB565" s="22"/>
      <c r="DC565" s="22"/>
      <c r="DD565" s="22"/>
      <c r="DE565" s="22"/>
      <c r="DF565" s="22"/>
      <c r="DG565" s="22"/>
      <c r="DH565" s="22"/>
      <c r="DI565" s="22"/>
      <c r="DJ565" s="22"/>
      <c r="DK565" s="22"/>
      <c r="DL565" s="22"/>
      <c r="DM565" s="22"/>
      <c r="DN565" s="22"/>
      <c r="DO565" s="22"/>
      <c r="DP565" s="22"/>
    </row>
    <row r="566" spans="2:120">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c r="BB566" s="22"/>
      <c r="BC566" s="22"/>
      <c r="BD566" s="22"/>
      <c r="BE566" s="22"/>
      <c r="BF566" s="22"/>
      <c r="BG566" s="22"/>
      <c r="BH566" s="22"/>
      <c r="BI566" s="22"/>
      <c r="BJ566" s="22"/>
      <c r="BK566" s="22"/>
      <c r="BL566" s="22"/>
      <c r="BM566" s="22"/>
      <c r="BN566" s="22"/>
      <c r="BO566" s="22"/>
      <c r="BP566" s="22"/>
      <c r="BQ566" s="22"/>
      <c r="BR566" s="22"/>
      <c r="BS566" s="22"/>
      <c r="BT566" s="22"/>
      <c r="BU566" s="22"/>
      <c r="BV566" s="22"/>
      <c r="BW566" s="22"/>
      <c r="BX566" s="22"/>
      <c r="BY566" s="22"/>
      <c r="BZ566" s="22"/>
      <c r="CA566" s="22"/>
      <c r="CB566" s="22"/>
      <c r="CC566" s="22"/>
      <c r="CD566" s="22"/>
      <c r="CE566" s="22"/>
      <c r="CF566" s="22"/>
      <c r="CG566" s="22"/>
      <c r="CH566" s="22"/>
      <c r="CI566" s="22"/>
      <c r="CJ566" s="22"/>
      <c r="CK566" s="22"/>
      <c r="CL566" s="22"/>
      <c r="CM566" s="22"/>
      <c r="CN566" s="22"/>
      <c r="CO566" s="22"/>
      <c r="CP566" s="22"/>
      <c r="CQ566" s="22"/>
      <c r="CR566" s="22"/>
      <c r="CS566" s="22"/>
      <c r="CT566" s="22"/>
      <c r="CU566" s="22"/>
      <c r="CV566" s="22"/>
      <c r="CW566" s="22"/>
      <c r="CX566" s="22"/>
      <c r="CY566" s="22"/>
      <c r="CZ566" s="22"/>
      <c r="DA566" s="22"/>
      <c r="DB566" s="22"/>
      <c r="DC566" s="22"/>
      <c r="DD566" s="22"/>
      <c r="DE566" s="22"/>
      <c r="DF566" s="22"/>
      <c r="DG566" s="22"/>
      <c r="DH566" s="22"/>
      <c r="DI566" s="22"/>
      <c r="DJ566" s="22"/>
      <c r="DK566" s="22"/>
      <c r="DL566" s="22"/>
      <c r="DM566" s="22"/>
      <c r="DN566" s="22"/>
      <c r="DO566" s="22"/>
      <c r="DP566" s="22"/>
    </row>
    <row r="567" spans="2:120">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c r="BB567" s="22"/>
      <c r="BC567" s="22"/>
      <c r="BD567" s="22"/>
      <c r="BE567" s="22"/>
      <c r="BF567" s="22"/>
      <c r="BG567" s="22"/>
      <c r="BH567" s="22"/>
      <c r="BI567" s="22"/>
      <c r="BJ567" s="22"/>
      <c r="BK567" s="22"/>
      <c r="BL567" s="22"/>
      <c r="BM567" s="22"/>
      <c r="BN567" s="22"/>
      <c r="BO567" s="22"/>
      <c r="BP567" s="22"/>
      <c r="BQ567" s="22"/>
      <c r="BR567" s="22"/>
      <c r="BS567" s="22"/>
      <c r="BT567" s="22"/>
      <c r="BU567" s="22"/>
      <c r="BV567" s="22"/>
      <c r="BW567" s="22"/>
      <c r="BX567" s="22"/>
      <c r="BY567" s="22"/>
      <c r="BZ567" s="22"/>
      <c r="CA567" s="22"/>
      <c r="CB567" s="22"/>
      <c r="CC567" s="22"/>
      <c r="CD567" s="22"/>
      <c r="CE567" s="22"/>
      <c r="CF567" s="22"/>
      <c r="CG567" s="22"/>
      <c r="CH567" s="22"/>
      <c r="CI567" s="22"/>
      <c r="CJ567" s="22"/>
      <c r="CK567" s="22"/>
      <c r="CL567" s="22"/>
      <c r="CM567" s="22"/>
      <c r="CN567" s="22"/>
      <c r="CO567" s="22"/>
      <c r="CP567" s="22"/>
      <c r="CQ567" s="22"/>
      <c r="CR567" s="22"/>
      <c r="CS567" s="22"/>
      <c r="CT567" s="22"/>
      <c r="CU567" s="22"/>
      <c r="CV567" s="22"/>
      <c r="CW567" s="22"/>
      <c r="CX567" s="22"/>
      <c r="CY567" s="22"/>
      <c r="CZ567" s="22"/>
      <c r="DA567" s="22"/>
      <c r="DB567" s="22"/>
      <c r="DC567" s="22"/>
      <c r="DD567" s="22"/>
      <c r="DE567" s="22"/>
      <c r="DF567" s="22"/>
      <c r="DG567" s="22"/>
      <c r="DH567" s="22"/>
      <c r="DI567" s="22"/>
      <c r="DJ567" s="22"/>
      <c r="DK567" s="22"/>
      <c r="DL567" s="22"/>
      <c r="DM567" s="22"/>
      <c r="DN567" s="22"/>
      <c r="DO567" s="22"/>
      <c r="DP567" s="22"/>
    </row>
    <row r="568" spans="2:120">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c r="BB568" s="22"/>
      <c r="BC568" s="22"/>
      <c r="BD568" s="22"/>
      <c r="BE568" s="22"/>
      <c r="BF568" s="22"/>
      <c r="BG568" s="22"/>
      <c r="BH568" s="22"/>
      <c r="BI568" s="22"/>
      <c r="BJ568" s="22"/>
      <c r="BK568" s="22"/>
      <c r="BL568" s="22"/>
      <c r="BM568" s="22"/>
      <c r="BN568" s="22"/>
      <c r="BO568" s="22"/>
      <c r="BP568" s="22"/>
      <c r="BQ568" s="22"/>
      <c r="BR568" s="22"/>
      <c r="BS568" s="22"/>
      <c r="BT568" s="22"/>
      <c r="BU568" s="22"/>
      <c r="BV568" s="22"/>
      <c r="BW568" s="22"/>
      <c r="BX568" s="22"/>
      <c r="BY568" s="22"/>
      <c r="BZ568" s="22"/>
      <c r="CA568" s="22"/>
      <c r="CB568" s="22"/>
      <c r="CC568" s="22"/>
      <c r="CD568" s="22"/>
      <c r="CE568" s="22"/>
      <c r="CF568" s="22"/>
      <c r="CG568" s="22"/>
      <c r="CH568" s="22"/>
      <c r="CI568" s="22"/>
      <c r="CJ568" s="22"/>
      <c r="CK568" s="22"/>
      <c r="CL568" s="22"/>
      <c r="CM568" s="22"/>
      <c r="CN568" s="22"/>
      <c r="CO568" s="22"/>
      <c r="CP568" s="22"/>
      <c r="CQ568" s="22"/>
      <c r="CR568" s="22"/>
      <c r="CS568" s="22"/>
      <c r="CT568" s="22"/>
      <c r="CU568" s="22"/>
      <c r="CV568" s="22"/>
      <c r="CW568" s="22"/>
      <c r="CX568" s="22"/>
      <c r="CY568" s="22"/>
      <c r="CZ568" s="22"/>
      <c r="DA568" s="22"/>
      <c r="DB568" s="22"/>
      <c r="DC568" s="22"/>
      <c r="DD568" s="22"/>
      <c r="DE568" s="22"/>
      <c r="DF568" s="22"/>
      <c r="DG568" s="22"/>
      <c r="DH568" s="22"/>
      <c r="DI568" s="22"/>
      <c r="DJ568" s="22"/>
      <c r="DK568" s="22"/>
      <c r="DL568" s="22"/>
      <c r="DM568" s="22"/>
      <c r="DN568" s="22"/>
      <c r="DO568" s="22"/>
      <c r="DP568" s="22"/>
    </row>
    <row r="569" spans="2:120">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c r="BB569" s="22"/>
      <c r="BC569" s="22"/>
      <c r="BD569" s="22"/>
      <c r="BE569" s="22"/>
      <c r="BF569" s="22"/>
      <c r="BG569" s="22"/>
      <c r="BH569" s="22"/>
      <c r="BI569" s="22"/>
      <c r="BJ569" s="22"/>
      <c r="BK569" s="22"/>
      <c r="BL569" s="22"/>
      <c r="BM569" s="22"/>
      <c r="BN569" s="22"/>
      <c r="BO569" s="22"/>
      <c r="BP569" s="22"/>
      <c r="BQ569" s="22"/>
      <c r="BR569" s="22"/>
      <c r="BS569" s="22"/>
      <c r="BT569" s="22"/>
      <c r="BU569" s="22"/>
      <c r="BV569" s="22"/>
      <c r="BW569" s="22"/>
      <c r="BX569" s="22"/>
      <c r="BY569" s="22"/>
      <c r="BZ569" s="22"/>
      <c r="CA569" s="22"/>
      <c r="CB569" s="22"/>
      <c r="CC569" s="22"/>
      <c r="CD569" s="22"/>
      <c r="CE569" s="22"/>
      <c r="CF569" s="22"/>
      <c r="CG569" s="22"/>
      <c r="CH569" s="22"/>
      <c r="CI569" s="22"/>
      <c r="CJ569" s="22"/>
      <c r="CK569" s="22"/>
      <c r="CL569" s="22"/>
      <c r="CM569" s="22"/>
      <c r="CN569" s="22"/>
      <c r="CO569" s="22"/>
      <c r="CP569" s="22"/>
      <c r="CQ569" s="22"/>
      <c r="CR569" s="22"/>
      <c r="CS569" s="22"/>
      <c r="CT569" s="22"/>
      <c r="CU569" s="22"/>
      <c r="CV569" s="22"/>
      <c r="CW569" s="22"/>
      <c r="CX569" s="22"/>
      <c r="CY569" s="22"/>
      <c r="CZ569" s="22"/>
      <c r="DA569" s="22"/>
      <c r="DB569" s="22"/>
      <c r="DC569" s="22"/>
      <c r="DD569" s="22"/>
      <c r="DE569" s="22"/>
      <c r="DF569" s="22"/>
      <c r="DG569" s="22"/>
      <c r="DH569" s="22"/>
      <c r="DI569" s="22"/>
      <c r="DJ569" s="22"/>
      <c r="DK569" s="22"/>
      <c r="DL569" s="22"/>
      <c r="DM569" s="22"/>
      <c r="DN569" s="22"/>
      <c r="DO569" s="22"/>
      <c r="DP569" s="22"/>
    </row>
    <row r="570" spans="2:120">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c r="BB570" s="22"/>
      <c r="BC570" s="22"/>
      <c r="BD570" s="22"/>
      <c r="BE570" s="22"/>
      <c r="BF570" s="22"/>
      <c r="BG570" s="22"/>
      <c r="BH570" s="22"/>
      <c r="BI570" s="22"/>
      <c r="BJ570" s="22"/>
      <c r="BK570" s="22"/>
      <c r="BL570" s="22"/>
      <c r="BM570" s="22"/>
      <c r="BN570" s="22"/>
      <c r="BO570" s="22"/>
      <c r="BP570" s="22"/>
      <c r="BQ570" s="22"/>
      <c r="BR570" s="22"/>
      <c r="BS570" s="22"/>
      <c r="BT570" s="22"/>
      <c r="BU570" s="22"/>
      <c r="BV570" s="22"/>
      <c r="BW570" s="22"/>
      <c r="BX570" s="22"/>
      <c r="BY570" s="22"/>
      <c r="BZ570" s="22"/>
      <c r="CA570" s="22"/>
      <c r="CB570" s="22"/>
      <c r="CC570" s="22"/>
      <c r="CD570" s="22"/>
      <c r="CE570" s="22"/>
      <c r="CF570" s="22"/>
      <c r="CG570" s="22"/>
      <c r="CH570" s="22"/>
      <c r="CI570" s="22"/>
      <c r="CJ570" s="22"/>
      <c r="CK570" s="22"/>
      <c r="CL570" s="22"/>
      <c r="CM570" s="22"/>
      <c r="CN570" s="22"/>
      <c r="CO570" s="22"/>
      <c r="CP570" s="22"/>
      <c r="CQ570" s="22"/>
      <c r="CR570" s="22"/>
      <c r="CS570" s="22"/>
      <c r="CT570" s="22"/>
      <c r="CU570" s="22"/>
      <c r="CV570" s="22"/>
      <c r="CW570" s="22"/>
      <c r="CX570" s="22"/>
      <c r="CY570" s="22"/>
      <c r="CZ570" s="22"/>
      <c r="DA570" s="22"/>
      <c r="DB570" s="22"/>
      <c r="DC570" s="22"/>
      <c r="DD570" s="22"/>
      <c r="DE570" s="22"/>
      <c r="DF570" s="22"/>
      <c r="DG570" s="22"/>
      <c r="DH570" s="22"/>
      <c r="DI570" s="22"/>
      <c r="DJ570" s="22"/>
      <c r="DK570" s="22"/>
      <c r="DL570" s="22"/>
      <c r="DM570" s="22"/>
      <c r="DN570" s="22"/>
      <c r="DO570" s="22"/>
      <c r="DP570" s="22"/>
    </row>
    <row r="571" spans="2:120">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c r="BB571" s="22"/>
      <c r="BC571" s="22"/>
      <c r="BD571" s="22"/>
      <c r="BE571" s="22"/>
      <c r="BF571" s="22"/>
      <c r="BG571" s="22"/>
      <c r="BH571" s="22"/>
      <c r="BI571" s="22"/>
      <c r="BJ571" s="22"/>
      <c r="BK571" s="22"/>
      <c r="BL571" s="22"/>
      <c r="BM571" s="22"/>
      <c r="BN571" s="22"/>
      <c r="BO571" s="22"/>
      <c r="BP571" s="22"/>
      <c r="BQ571" s="22"/>
      <c r="BR571" s="22"/>
      <c r="BS571" s="22"/>
      <c r="BT571" s="22"/>
      <c r="BU571" s="22"/>
      <c r="BV571" s="22"/>
      <c r="BW571" s="22"/>
      <c r="BX571" s="22"/>
      <c r="BY571" s="22"/>
      <c r="BZ571" s="22"/>
      <c r="CA571" s="22"/>
      <c r="CB571" s="22"/>
      <c r="CC571" s="22"/>
      <c r="CD571" s="22"/>
      <c r="CE571" s="22"/>
      <c r="CF571" s="22"/>
      <c r="CG571" s="22"/>
      <c r="CH571" s="22"/>
      <c r="CI571" s="22"/>
      <c r="CJ571" s="22"/>
      <c r="CK571" s="22"/>
      <c r="CL571" s="22"/>
      <c r="CM571" s="22"/>
      <c r="CN571" s="22"/>
      <c r="CO571" s="22"/>
      <c r="CP571" s="22"/>
      <c r="CQ571" s="22"/>
      <c r="CR571" s="22"/>
      <c r="CS571" s="22"/>
      <c r="CT571" s="22"/>
      <c r="CU571" s="22"/>
      <c r="CV571" s="22"/>
      <c r="CW571" s="22"/>
      <c r="CX571" s="22"/>
      <c r="CY571" s="22"/>
      <c r="CZ571" s="22"/>
      <c r="DA571" s="22"/>
      <c r="DB571" s="22"/>
      <c r="DC571" s="22"/>
      <c r="DD571" s="22"/>
      <c r="DE571" s="22"/>
      <c r="DF571" s="22"/>
      <c r="DG571" s="22"/>
      <c r="DH571" s="22"/>
      <c r="DI571" s="22"/>
      <c r="DJ571" s="22"/>
      <c r="DK571" s="22"/>
      <c r="DL571" s="22"/>
      <c r="DM571" s="22"/>
      <c r="DN571" s="22"/>
      <c r="DO571" s="22"/>
      <c r="DP571" s="22"/>
    </row>
    <row r="572" spans="2:120">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c r="BB572" s="22"/>
      <c r="BC572" s="22"/>
      <c r="BD572" s="22"/>
      <c r="BE572" s="22"/>
      <c r="BF572" s="22"/>
      <c r="BG572" s="22"/>
      <c r="BH572" s="22"/>
      <c r="BI572" s="22"/>
      <c r="BJ572" s="22"/>
      <c r="BK572" s="22"/>
      <c r="BL572" s="22"/>
      <c r="BM572" s="22"/>
      <c r="BN572" s="22"/>
      <c r="BO572" s="22"/>
      <c r="BP572" s="22"/>
      <c r="BQ572" s="22"/>
      <c r="BR572" s="22"/>
      <c r="BS572" s="22"/>
      <c r="BT572" s="22"/>
      <c r="BU572" s="22"/>
      <c r="BV572" s="22"/>
      <c r="BW572" s="22"/>
      <c r="BX572" s="22"/>
      <c r="BY572" s="22"/>
      <c r="BZ572" s="22"/>
      <c r="CA572" s="22"/>
      <c r="CB572" s="22"/>
      <c r="CC572" s="22"/>
      <c r="CD572" s="22"/>
      <c r="CE572" s="22"/>
      <c r="CF572" s="22"/>
      <c r="CG572" s="22"/>
      <c r="CH572" s="22"/>
      <c r="CI572" s="22"/>
      <c r="CJ572" s="22"/>
      <c r="CK572" s="22"/>
      <c r="CL572" s="22"/>
      <c r="CM572" s="22"/>
      <c r="CN572" s="22"/>
      <c r="CO572" s="22"/>
      <c r="CP572" s="22"/>
      <c r="CQ572" s="22"/>
      <c r="CR572" s="22"/>
      <c r="CS572" s="22"/>
      <c r="CT572" s="22"/>
      <c r="CU572" s="22"/>
      <c r="CV572" s="22"/>
      <c r="CW572" s="22"/>
      <c r="CX572" s="22"/>
      <c r="CY572" s="22"/>
      <c r="CZ572" s="22"/>
      <c r="DA572" s="22"/>
      <c r="DB572" s="22"/>
      <c r="DC572" s="22"/>
      <c r="DD572" s="22"/>
      <c r="DE572" s="22"/>
      <c r="DF572" s="22"/>
      <c r="DG572" s="22"/>
      <c r="DH572" s="22"/>
      <c r="DI572" s="22"/>
      <c r="DJ572" s="22"/>
      <c r="DK572" s="22"/>
      <c r="DL572" s="22"/>
      <c r="DM572" s="22"/>
      <c r="DN572" s="22"/>
      <c r="DO572" s="22"/>
      <c r="DP572" s="22"/>
    </row>
    <row r="573" spans="2:120">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c r="BB573" s="22"/>
      <c r="BC573" s="22"/>
      <c r="BD573" s="22"/>
      <c r="BE573" s="22"/>
      <c r="BF573" s="22"/>
      <c r="BG573" s="22"/>
      <c r="BH573" s="22"/>
      <c r="BI573" s="22"/>
      <c r="BJ573" s="22"/>
      <c r="BK573" s="22"/>
      <c r="BL573" s="22"/>
      <c r="BM573" s="22"/>
      <c r="BN573" s="22"/>
      <c r="BO573" s="22"/>
      <c r="BP573" s="22"/>
      <c r="BQ573" s="22"/>
      <c r="BR573" s="22"/>
      <c r="BS573" s="22"/>
      <c r="BT573" s="22"/>
      <c r="BU573" s="22"/>
      <c r="BV573" s="22"/>
      <c r="BW573" s="22"/>
      <c r="BX573" s="22"/>
      <c r="BY573" s="22"/>
      <c r="BZ573" s="22"/>
      <c r="CA573" s="22"/>
      <c r="CB573" s="22"/>
      <c r="CC573" s="22"/>
      <c r="CD573" s="22"/>
      <c r="CE573" s="22"/>
      <c r="CF573" s="22"/>
      <c r="CG573" s="22"/>
      <c r="CH573" s="22"/>
      <c r="CI573" s="22"/>
      <c r="CJ573" s="22"/>
      <c r="CK573" s="22"/>
      <c r="CL573" s="22"/>
      <c r="CM573" s="22"/>
      <c r="CN573" s="22"/>
      <c r="CO573" s="22"/>
      <c r="CP573" s="22"/>
      <c r="CQ573" s="22"/>
      <c r="CR573" s="22"/>
      <c r="CS573" s="22"/>
      <c r="CT573" s="22"/>
      <c r="CU573" s="22"/>
      <c r="CV573" s="22"/>
      <c r="CW573" s="22"/>
      <c r="CX573" s="22"/>
      <c r="CY573" s="22"/>
      <c r="CZ573" s="22"/>
      <c r="DA573" s="22"/>
      <c r="DB573" s="22"/>
      <c r="DC573" s="22"/>
      <c r="DD573" s="22"/>
      <c r="DE573" s="22"/>
      <c r="DF573" s="22"/>
      <c r="DG573" s="22"/>
      <c r="DH573" s="22"/>
      <c r="DI573" s="22"/>
      <c r="DJ573" s="22"/>
      <c r="DK573" s="22"/>
      <c r="DL573" s="22"/>
      <c r="DM573" s="22"/>
      <c r="DN573" s="22"/>
      <c r="DO573" s="22"/>
      <c r="DP573" s="22"/>
    </row>
    <row r="574" spans="2:120">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c r="BB574" s="22"/>
      <c r="BC574" s="22"/>
      <c r="BD574" s="22"/>
      <c r="BE574" s="22"/>
      <c r="BF574" s="22"/>
      <c r="BG574" s="22"/>
      <c r="BH574" s="22"/>
      <c r="BI574" s="22"/>
      <c r="BJ574" s="22"/>
      <c r="BK574" s="22"/>
      <c r="BL574" s="22"/>
      <c r="BM574" s="22"/>
      <c r="BN574" s="22"/>
      <c r="BO574" s="22"/>
      <c r="BP574" s="22"/>
      <c r="BQ574" s="22"/>
      <c r="BR574" s="22"/>
      <c r="BS574" s="22"/>
      <c r="BT574" s="22"/>
      <c r="BU574" s="22"/>
      <c r="BV574" s="22"/>
      <c r="BW574" s="22"/>
      <c r="BX574" s="22"/>
      <c r="BY574" s="22"/>
      <c r="BZ574" s="22"/>
      <c r="CA574" s="22"/>
      <c r="CB574" s="22"/>
      <c r="CC574" s="22"/>
      <c r="CD574" s="22"/>
      <c r="CE574" s="22"/>
      <c r="CF574" s="22"/>
      <c r="CG574" s="22"/>
      <c r="CH574" s="22"/>
      <c r="CI574" s="22"/>
      <c r="CJ574" s="22"/>
      <c r="CK574" s="22"/>
      <c r="CL574" s="22"/>
      <c r="CM574" s="22"/>
      <c r="CN574" s="22"/>
      <c r="CO574" s="22"/>
      <c r="CP574" s="22"/>
      <c r="CQ574" s="22"/>
      <c r="CR574" s="22"/>
      <c r="CS574" s="22"/>
      <c r="CT574" s="22"/>
      <c r="CU574" s="22"/>
      <c r="CV574" s="22"/>
      <c r="CW574" s="22"/>
      <c r="CX574" s="22"/>
      <c r="CY574" s="22"/>
      <c r="CZ574" s="22"/>
      <c r="DA574" s="22"/>
      <c r="DB574" s="22"/>
      <c r="DC574" s="22"/>
      <c r="DD574" s="22"/>
      <c r="DE574" s="22"/>
      <c r="DF574" s="22"/>
      <c r="DG574" s="22"/>
      <c r="DH574" s="22"/>
      <c r="DI574" s="22"/>
      <c r="DJ574" s="22"/>
      <c r="DK574" s="22"/>
      <c r="DL574" s="22"/>
      <c r="DM574" s="22"/>
      <c r="DN574" s="22"/>
      <c r="DO574" s="22"/>
      <c r="DP574" s="22"/>
    </row>
    <row r="575" spans="2:120">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c r="BB575" s="22"/>
      <c r="BC575" s="22"/>
      <c r="BD575" s="22"/>
      <c r="BE575" s="22"/>
      <c r="BF575" s="22"/>
      <c r="BG575" s="22"/>
      <c r="BH575" s="22"/>
      <c r="BI575" s="22"/>
      <c r="BJ575" s="22"/>
      <c r="BK575" s="22"/>
      <c r="BL575" s="22"/>
      <c r="BM575" s="22"/>
      <c r="BN575" s="22"/>
      <c r="BO575" s="22"/>
      <c r="BP575" s="22"/>
      <c r="BQ575" s="22"/>
      <c r="BR575" s="22"/>
      <c r="BS575" s="22"/>
      <c r="BT575" s="22"/>
      <c r="BU575" s="22"/>
      <c r="BV575" s="22"/>
      <c r="BW575" s="22"/>
      <c r="BX575" s="22"/>
      <c r="BY575" s="22"/>
      <c r="BZ575" s="22"/>
      <c r="CA575" s="22"/>
      <c r="CB575" s="22"/>
      <c r="CC575" s="22"/>
      <c r="CD575" s="22"/>
      <c r="CE575" s="22"/>
      <c r="CF575" s="22"/>
      <c r="CG575" s="22"/>
      <c r="CH575" s="22"/>
      <c r="CI575" s="22"/>
      <c r="CJ575" s="22"/>
      <c r="CK575" s="22"/>
      <c r="CL575" s="22"/>
      <c r="CM575" s="22"/>
      <c r="CN575" s="22"/>
      <c r="CO575" s="22"/>
      <c r="CP575" s="22"/>
      <c r="CQ575" s="22"/>
      <c r="CR575" s="22"/>
      <c r="CS575" s="22"/>
      <c r="CT575" s="22"/>
      <c r="CU575" s="22"/>
      <c r="CV575" s="22"/>
      <c r="CW575" s="22"/>
      <c r="CX575" s="22"/>
      <c r="CY575" s="22"/>
      <c r="CZ575" s="22"/>
      <c r="DA575" s="22"/>
      <c r="DB575" s="22"/>
      <c r="DC575" s="22"/>
      <c r="DD575" s="22"/>
      <c r="DE575" s="22"/>
      <c r="DF575" s="22"/>
      <c r="DG575" s="22"/>
      <c r="DH575" s="22"/>
      <c r="DI575" s="22"/>
      <c r="DJ575" s="22"/>
      <c r="DK575" s="22"/>
      <c r="DL575" s="22"/>
      <c r="DM575" s="22"/>
      <c r="DN575" s="22"/>
      <c r="DO575" s="22"/>
      <c r="DP575" s="22"/>
    </row>
    <row r="576" spans="2:120">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c r="BB576" s="22"/>
      <c r="BC576" s="22"/>
      <c r="BD576" s="22"/>
      <c r="BE576" s="22"/>
      <c r="BF576" s="22"/>
      <c r="BG576" s="22"/>
      <c r="BH576" s="22"/>
      <c r="BI576" s="22"/>
      <c r="BJ576" s="22"/>
      <c r="BK576" s="22"/>
      <c r="BL576" s="22"/>
      <c r="BM576" s="22"/>
      <c r="BN576" s="22"/>
      <c r="BO576" s="22"/>
      <c r="BP576" s="22"/>
      <c r="BQ576" s="22"/>
      <c r="BR576" s="22"/>
      <c r="BS576" s="22"/>
      <c r="BT576" s="22"/>
      <c r="BU576" s="22"/>
      <c r="BV576" s="22"/>
      <c r="BW576" s="22"/>
      <c r="BX576" s="22"/>
      <c r="BY576" s="22"/>
      <c r="BZ576" s="22"/>
      <c r="CA576" s="22"/>
      <c r="CB576" s="22"/>
      <c r="CC576" s="22"/>
      <c r="CD576" s="22"/>
      <c r="CE576" s="22"/>
      <c r="CF576" s="22"/>
      <c r="CG576" s="22"/>
      <c r="CH576" s="22"/>
      <c r="CI576" s="22"/>
      <c r="CJ576" s="22"/>
      <c r="CK576" s="22"/>
      <c r="CL576" s="22"/>
      <c r="CM576" s="22"/>
      <c r="CN576" s="22"/>
      <c r="CO576" s="22"/>
      <c r="CP576" s="22"/>
      <c r="CQ576" s="22"/>
      <c r="CR576" s="22"/>
      <c r="CS576" s="22"/>
      <c r="CT576" s="22"/>
      <c r="CU576" s="22"/>
      <c r="CV576" s="22"/>
      <c r="CW576" s="22"/>
      <c r="CX576" s="22"/>
      <c r="CY576" s="22"/>
      <c r="CZ576" s="22"/>
      <c r="DA576" s="22"/>
      <c r="DB576" s="22"/>
      <c r="DC576" s="22"/>
      <c r="DD576" s="22"/>
      <c r="DE576" s="22"/>
      <c r="DF576" s="22"/>
      <c r="DG576" s="22"/>
      <c r="DH576" s="22"/>
      <c r="DI576" s="22"/>
      <c r="DJ576" s="22"/>
      <c r="DK576" s="22"/>
      <c r="DL576" s="22"/>
      <c r="DM576" s="22"/>
      <c r="DN576" s="22"/>
      <c r="DO576" s="22"/>
      <c r="DP576" s="22"/>
    </row>
    <row r="577" spans="2:120">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c r="BB577" s="22"/>
      <c r="BC577" s="22"/>
      <c r="BD577" s="22"/>
      <c r="BE577" s="22"/>
      <c r="BF577" s="22"/>
      <c r="BG577" s="22"/>
      <c r="BH577" s="22"/>
      <c r="BI577" s="22"/>
      <c r="BJ577" s="22"/>
      <c r="BK577" s="22"/>
      <c r="BL577" s="22"/>
      <c r="BM577" s="22"/>
      <c r="BN577" s="22"/>
      <c r="BO577" s="22"/>
      <c r="BP577" s="22"/>
      <c r="BQ577" s="22"/>
      <c r="BR577" s="22"/>
      <c r="BS577" s="22"/>
      <c r="BT577" s="22"/>
      <c r="BU577" s="22"/>
      <c r="BV577" s="22"/>
      <c r="BW577" s="22"/>
      <c r="BX577" s="22"/>
      <c r="BY577" s="22"/>
      <c r="BZ577" s="22"/>
      <c r="CA577" s="22"/>
      <c r="CB577" s="22"/>
      <c r="CC577" s="22"/>
      <c r="CD577" s="22"/>
      <c r="CE577" s="22"/>
      <c r="CF577" s="22"/>
      <c r="CG577" s="22"/>
      <c r="CH577" s="22"/>
      <c r="CI577" s="22"/>
      <c r="CJ577" s="22"/>
      <c r="CK577" s="22"/>
      <c r="CL577" s="22"/>
      <c r="CM577" s="22"/>
      <c r="CN577" s="22"/>
      <c r="CO577" s="22"/>
      <c r="CP577" s="22"/>
      <c r="CQ577" s="22"/>
      <c r="CR577" s="22"/>
      <c r="CS577" s="22"/>
      <c r="CT577" s="22"/>
      <c r="CU577" s="22"/>
      <c r="CV577" s="22"/>
      <c r="CW577" s="22"/>
      <c r="CX577" s="22"/>
      <c r="CY577" s="22"/>
      <c r="CZ577" s="22"/>
      <c r="DA577" s="22"/>
      <c r="DB577" s="22"/>
      <c r="DC577" s="22"/>
      <c r="DD577" s="22"/>
      <c r="DE577" s="22"/>
      <c r="DF577" s="22"/>
      <c r="DG577" s="22"/>
      <c r="DH577" s="22"/>
      <c r="DI577" s="22"/>
      <c r="DJ577" s="22"/>
      <c r="DK577" s="22"/>
      <c r="DL577" s="22"/>
      <c r="DM577" s="22"/>
      <c r="DN577" s="22"/>
      <c r="DO577" s="22"/>
      <c r="DP577" s="22"/>
    </row>
    <row r="578" spans="2:120">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c r="BB578" s="22"/>
      <c r="BC578" s="22"/>
      <c r="BD578" s="22"/>
      <c r="BE578" s="22"/>
      <c r="BF578" s="22"/>
      <c r="BG578" s="22"/>
      <c r="BH578" s="22"/>
      <c r="BI578" s="22"/>
      <c r="BJ578" s="22"/>
      <c r="BK578" s="22"/>
      <c r="BL578" s="22"/>
      <c r="BM578" s="22"/>
      <c r="BN578" s="22"/>
      <c r="BO578" s="22"/>
      <c r="BP578" s="22"/>
      <c r="BQ578" s="22"/>
      <c r="BR578" s="22"/>
      <c r="BS578" s="22"/>
      <c r="BT578" s="22"/>
      <c r="BU578" s="22"/>
      <c r="BV578" s="22"/>
      <c r="BW578" s="22"/>
      <c r="BX578" s="22"/>
      <c r="BY578" s="22"/>
      <c r="BZ578" s="22"/>
      <c r="CA578" s="22"/>
      <c r="CB578" s="22"/>
      <c r="CC578" s="22"/>
      <c r="CD578" s="22"/>
      <c r="CE578" s="22"/>
      <c r="CF578" s="22"/>
      <c r="CG578" s="22"/>
      <c r="CH578" s="22"/>
      <c r="CI578" s="22"/>
      <c r="CJ578" s="22"/>
      <c r="CK578" s="22"/>
      <c r="CL578" s="22"/>
      <c r="CM578" s="22"/>
      <c r="CN578" s="22"/>
      <c r="CO578" s="22"/>
      <c r="CP578" s="22"/>
      <c r="CQ578" s="22"/>
      <c r="CR578" s="22"/>
      <c r="CS578" s="22"/>
      <c r="CT578" s="22"/>
      <c r="CU578" s="22"/>
      <c r="CV578" s="22"/>
      <c r="CW578" s="22"/>
      <c r="CX578" s="22"/>
      <c r="CY578" s="22"/>
      <c r="CZ578" s="22"/>
      <c r="DA578" s="22"/>
      <c r="DB578" s="22"/>
      <c r="DC578" s="22"/>
      <c r="DD578" s="22"/>
      <c r="DE578" s="22"/>
      <c r="DF578" s="22"/>
      <c r="DG578" s="22"/>
      <c r="DH578" s="22"/>
      <c r="DI578" s="22"/>
      <c r="DJ578" s="22"/>
      <c r="DK578" s="22"/>
      <c r="DL578" s="22"/>
      <c r="DM578" s="22"/>
      <c r="DN578" s="22"/>
      <c r="DO578" s="22"/>
      <c r="DP578" s="22"/>
    </row>
    <row r="579" spans="2:120">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c r="BB579" s="22"/>
      <c r="BC579" s="22"/>
      <c r="BD579" s="22"/>
      <c r="BE579" s="22"/>
      <c r="BF579" s="22"/>
      <c r="BG579" s="22"/>
      <c r="BH579" s="22"/>
      <c r="BI579" s="22"/>
      <c r="BJ579" s="22"/>
      <c r="BK579" s="22"/>
      <c r="BL579" s="22"/>
      <c r="BM579" s="22"/>
      <c r="BN579" s="22"/>
      <c r="BO579" s="22"/>
      <c r="BP579" s="22"/>
      <c r="BQ579" s="22"/>
      <c r="BR579" s="22"/>
      <c r="BS579" s="22"/>
      <c r="BT579" s="22"/>
      <c r="BU579" s="22"/>
      <c r="BV579" s="22"/>
      <c r="BW579" s="22"/>
      <c r="BX579" s="22"/>
      <c r="BY579" s="22"/>
      <c r="BZ579" s="22"/>
      <c r="CA579" s="22"/>
      <c r="CB579" s="22"/>
      <c r="CC579" s="22"/>
      <c r="CD579" s="22"/>
      <c r="CE579" s="22"/>
      <c r="CF579" s="22"/>
      <c r="CG579" s="22"/>
      <c r="CH579" s="22"/>
      <c r="CI579" s="22"/>
      <c r="CJ579" s="22"/>
      <c r="CK579" s="22"/>
      <c r="CL579" s="22"/>
      <c r="CM579" s="22"/>
      <c r="CN579" s="22"/>
      <c r="CO579" s="22"/>
      <c r="CP579" s="22"/>
      <c r="CQ579" s="22"/>
      <c r="CR579" s="22"/>
      <c r="CS579" s="22"/>
      <c r="CT579" s="22"/>
      <c r="CU579" s="22"/>
      <c r="CV579" s="22"/>
      <c r="CW579" s="22"/>
      <c r="CX579" s="22"/>
      <c r="CY579" s="22"/>
      <c r="CZ579" s="22"/>
      <c r="DA579" s="22"/>
      <c r="DB579" s="22"/>
      <c r="DC579" s="22"/>
      <c r="DD579" s="22"/>
      <c r="DE579" s="22"/>
      <c r="DF579" s="22"/>
      <c r="DG579" s="22"/>
      <c r="DH579" s="22"/>
      <c r="DI579" s="22"/>
      <c r="DJ579" s="22"/>
      <c r="DK579" s="22"/>
      <c r="DL579" s="22"/>
      <c r="DM579" s="22"/>
      <c r="DN579" s="22"/>
      <c r="DO579" s="22"/>
      <c r="DP579" s="22"/>
    </row>
    <row r="580" spans="2:120">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c r="BB580" s="22"/>
      <c r="BC580" s="22"/>
      <c r="BD580" s="22"/>
      <c r="BE580" s="22"/>
      <c r="BF580" s="22"/>
      <c r="BG580" s="22"/>
      <c r="BH580" s="22"/>
      <c r="BI580" s="22"/>
      <c r="BJ580" s="22"/>
      <c r="BK580" s="22"/>
      <c r="BL580" s="22"/>
      <c r="BM580" s="22"/>
      <c r="BN580" s="22"/>
      <c r="BO580" s="22"/>
      <c r="BP580" s="22"/>
      <c r="BQ580" s="22"/>
      <c r="BR580" s="22"/>
      <c r="BS580" s="22"/>
      <c r="BT580" s="22"/>
      <c r="BU580" s="22"/>
      <c r="BV580" s="22"/>
      <c r="BW580" s="22"/>
      <c r="BX580" s="22"/>
      <c r="BY580" s="22"/>
      <c r="BZ580" s="22"/>
      <c r="CA580" s="22"/>
      <c r="CB580" s="22"/>
      <c r="CC580" s="22"/>
      <c r="CD580" s="22"/>
      <c r="CE580" s="22"/>
      <c r="CF580" s="22"/>
      <c r="CG580" s="22"/>
      <c r="CH580" s="22"/>
      <c r="CI580" s="22"/>
      <c r="CJ580" s="22"/>
      <c r="CK580" s="22"/>
      <c r="CL580" s="22"/>
      <c r="CM580" s="22"/>
      <c r="CN580" s="22"/>
      <c r="CO580" s="22"/>
      <c r="CP580" s="22"/>
      <c r="CQ580" s="22"/>
      <c r="CR580" s="22"/>
      <c r="CS580" s="22"/>
      <c r="CT580" s="22"/>
      <c r="CU580" s="22"/>
      <c r="CV580" s="22"/>
      <c r="CW580" s="22"/>
      <c r="CX580" s="22"/>
      <c r="CY580" s="22"/>
      <c r="CZ580" s="22"/>
      <c r="DA580" s="22"/>
      <c r="DB580" s="22"/>
      <c r="DC580" s="22"/>
      <c r="DD580" s="22"/>
      <c r="DE580" s="22"/>
      <c r="DF580" s="22"/>
      <c r="DG580" s="22"/>
      <c r="DH580" s="22"/>
      <c r="DI580" s="22"/>
      <c r="DJ580" s="22"/>
      <c r="DK580" s="22"/>
      <c r="DL580" s="22"/>
      <c r="DM580" s="22"/>
      <c r="DN580" s="22"/>
      <c r="DO580" s="22"/>
      <c r="DP580" s="22"/>
    </row>
    <row r="581" spans="2:120">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c r="BB581" s="22"/>
      <c r="BC581" s="22"/>
      <c r="BD581" s="22"/>
      <c r="BE581" s="22"/>
      <c r="BF581" s="22"/>
      <c r="BG581" s="22"/>
      <c r="BH581" s="22"/>
      <c r="BI581" s="22"/>
      <c r="BJ581" s="22"/>
      <c r="BK581" s="22"/>
      <c r="BL581" s="22"/>
      <c r="BM581" s="22"/>
      <c r="BN581" s="22"/>
      <c r="BO581" s="22"/>
      <c r="BP581" s="22"/>
      <c r="BQ581" s="22"/>
      <c r="BR581" s="22"/>
      <c r="BS581" s="22"/>
      <c r="BT581" s="22"/>
      <c r="BU581" s="22"/>
      <c r="BV581" s="22"/>
      <c r="BW581" s="22"/>
      <c r="BX581" s="22"/>
      <c r="BY581" s="22"/>
      <c r="BZ581" s="22"/>
      <c r="CA581" s="22"/>
      <c r="CB581" s="22"/>
      <c r="CC581" s="22"/>
      <c r="CD581" s="22"/>
      <c r="CE581" s="22"/>
      <c r="CF581" s="22"/>
      <c r="CG581" s="22"/>
      <c r="CH581" s="22"/>
      <c r="CI581" s="22"/>
      <c r="CJ581" s="22"/>
      <c r="CK581" s="22"/>
      <c r="CL581" s="22"/>
      <c r="CM581" s="22"/>
      <c r="CN581" s="22"/>
      <c r="CO581" s="22"/>
      <c r="CP581" s="22"/>
      <c r="CQ581" s="22"/>
      <c r="CR581" s="22"/>
      <c r="CS581" s="22"/>
      <c r="CT581" s="22"/>
      <c r="CU581" s="22"/>
      <c r="CV581" s="22"/>
      <c r="CW581" s="22"/>
      <c r="CX581" s="22"/>
      <c r="CY581" s="22"/>
      <c r="CZ581" s="22"/>
      <c r="DA581" s="22"/>
      <c r="DB581" s="22"/>
      <c r="DC581" s="22"/>
      <c r="DD581" s="22"/>
      <c r="DE581" s="22"/>
      <c r="DF581" s="22"/>
      <c r="DG581" s="22"/>
      <c r="DH581" s="22"/>
      <c r="DI581" s="22"/>
      <c r="DJ581" s="22"/>
      <c r="DK581" s="22"/>
      <c r="DL581" s="22"/>
      <c r="DM581" s="22"/>
      <c r="DN581" s="22"/>
      <c r="DO581" s="22"/>
      <c r="DP581" s="22"/>
    </row>
    <row r="582" spans="2:120">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c r="BB582" s="22"/>
      <c r="BC582" s="22"/>
      <c r="BD582" s="22"/>
      <c r="BE582" s="22"/>
      <c r="BF582" s="22"/>
      <c r="BG582" s="22"/>
      <c r="BH582" s="22"/>
      <c r="BI582" s="22"/>
      <c r="BJ582" s="22"/>
      <c r="BK582" s="22"/>
      <c r="BL582" s="22"/>
      <c r="BM582" s="22"/>
      <c r="BN582" s="22"/>
      <c r="BO582" s="22"/>
      <c r="BP582" s="22"/>
      <c r="BQ582" s="22"/>
      <c r="BR582" s="22"/>
      <c r="BS582" s="22"/>
      <c r="BT582" s="22"/>
      <c r="BU582" s="22"/>
      <c r="BV582" s="22"/>
      <c r="BW582" s="22"/>
      <c r="BX582" s="22"/>
      <c r="BY582" s="22"/>
      <c r="BZ582" s="22"/>
      <c r="CA582" s="22"/>
      <c r="CB582" s="22"/>
      <c r="CC582" s="22"/>
      <c r="CD582" s="22"/>
      <c r="CE582" s="22"/>
      <c r="CF582" s="22"/>
      <c r="CG582" s="22"/>
      <c r="CH582" s="22"/>
      <c r="CI582" s="22"/>
      <c r="CJ582" s="22"/>
      <c r="CK582" s="22"/>
      <c r="CL582" s="22"/>
      <c r="CM582" s="22"/>
      <c r="CN582" s="22"/>
      <c r="CO582" s="22"/>
      <c r="CP582" s="22"/>
      <c r="CQ582" s="22"/>
      <c r="CR582" s="22"/>
      <c r="CS582" s="22"/>
      <c r="CT582" s="22"/>
      <c r="CU582" s="22"/>
      <c r="CV582" s="22"/>
      <c r="CW582" s="22"/>
      <c r="CX582" s="22"/>
      <c r="CY582" s="22"/>
      <c r="CZ582" s="22"/>
      <c r="DA582" s="22"/>
      <c r="DB582" s="22"/>
      <c r="DC582" s="22"/>
      <c r="DD582" s="22"/>
      <c r="DE582" s="22"/>
      <c r="DF582" s="22"/>
      <c r="DG582" s="22"/>
      <c r="DH582" s="22"/>
      <c r="DI582" s="22"/>
      <c r="DJ582" s="22"/>
      <c r="DK582" s="22"/>
      <c r="DL582" s="22"/>
      <c r="DM582" s="22"/>
      <c r="DN582" s="22"/>
      <c r="DO582" s="22"/>
      <c r="DP582" s="22"/>
    </row>
    <row r="583" spans="2:120">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c r="BB583" s="22"/>
      <c r="BC583" s="22"/>
      <c r="BD583" s="22"/>
      <c r="BE583" s="22"/>
      <c r="BF583" s="22"/>
      <c r="BG583" s="22"/>
      <c r="BH583" s="22"/>
      <c r="BI583" s="22"/>
      <c r="BJ583" s="22"/>
      <c r="BK583" s="22"/>
      <c r="BL583" s="22"/>
      <c r="BM583" s="22"/>
      <c r="BN583" s="22"/>
      <c r="BO583" s="22"/>
      <c r="BP583" s="22"/>
      <c r="BQ583" s="22"/>
      <c r="BR583" s="22"/>
      <c r="BS583" s="22"/>
      <c r="BT583" s="22"/>
      <c r="BU583" s="22"/>
      <c r="BV583" s="22"/>
      <c r="BW583" s="22"/>
      <c r="BX583" s="22"/>
      <c r="BY583" s="22"/>
      <c r="BZ583" s="22"/>
      <c r="CA583" s="22"/>
      <c r="CB583" s="22"/>
      <c r="CC583" s="22"/>
      <c r="CD583" s="22"/>
      <c r="CE583" s="22"/>
      <c r="CF583" s="22"/>
      <c r="CG583" s="22"/>
      <c r="CH583" s="22"/>
      <c r="CI583" s="22"/>
      <c r="CJ583" s="22"/>
      <c r="CK583" s="22"/>
      <c r="CL583" s="22"/>
      <c r="CM583" s="22"/>
      <c r="CN583" s="22"/>
      <c r="CO583" s="22"/>
      <c r="CP583" s="22"/>
      <c r="CQ583" s="22"/>
      <c r="CR583" s="22"/>
      <c r="CS583" s="22"/>
      <c r="CT583" s="22"/>
      <c r="CU583" s="22"/>
      <c r="CV583" s="22"/>
      <c r="CW583" s="22"/>
      <c r="CX583" s="22"/>
      <c r="CY583" s="22"/>
      <c r="CZ583" s="22"/>
      <c r="DA583" s="22"/>
      <c r="DB583" s="22"/>
      <c r="DC583" s="22"/>
      <c r="DD583" s="22"/>
      <c r="DE583" s="22"/>
      <c r="DF583" s="22"/>
      <c r="DG583" s="22"/>
      <c r="DH583" s="22"/>
      <c r="DI583" s="22"/>
      <c r="DJ583" s="22"/>
      <c r="DK583" s="22"/>
      <c r="DL583" s="22"/>
      <c r="DM583" s="22"/>
      <c r="DN583" s="22"/>
      <c r="DO583" s="22"/>
      <c r="DP583" s="22"/>
    </row>
    <row r="584" spans="2:120">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c r="BB584" s="22"/>
      <c r="BC584" s="22"/>
      <c r="BD584" s="22"/>
      <c r="BE584" s="22"/>
      <c r="BF584" s="22"/>
      <c r="BG584" s="22"/>
      <c r="BH584" s="22"/>
      <c r="BI584" s="22"/>
      <c r="BJ584" s="22"/>
      <c r="BK584" s="22"/>
      <c r="BL584" s="22"/>
      <c r="BM584" s="22"/>
      <c r="BN584" s="22"/>
      <c r="BO584" s="22"/>
      <c r="BP584" s="22"/>
      <c r="BQ584" s="22"/>
      <c r="BR584" s="22"/>
      <c r="BS584" s="22"/>
      <c r="BT584" s="22"/>
      <c r="BU584" s="22"/>
      <c r="BV584" s="22"/>
      <c r="BW584" s="22"/>
      <c r="BX584" s="22"/>
      <c r="BY584" s="22"/>
      <c r="BZ584" s="22"/>
      <c r="CA584" s="22"/>
      <c r="CB584" s="22"/>
      <c r="CC584" s="22"/>
      <c r="CD584" s="22"/>
      <c r="CE584" s="22"/>
      <c r="CF584" s="22"/>
      <c r="CG584" s="22"/>
      <c r="CH584" s="22"/>
      <c r="CI584" s="22"/>
      <c r="CJ584" s="22"/>
      <c r="CK584" s="22"/>
      <c r="CL584" s="22"/>
      <c r="CM584" s="22"/>
      <c r="CN584" s="22"/>
      <c r="CO584" s="22"/>
      <c r="CP584" s="22"/>
      <c r="CQ584" s="22"/>
      <c r="CR584" s="22"/>
      <c r="CS584" s="22"/>
      <c r="CT584" s="22"/>
      <c r="CU584" s="22"/>
      <c r="CV584" s="22"/>
      <c r="CW584" s="22"/>
      <c r="CX584" s="22"/>
      <c r="CY584" s="22"/>
      <c r="CZ584" s="22"/>
      <c r="DA584" s="22"/>
      <c r="DB584" s="22"/>
      <c r="DC584" s="22"/>
      <c r="DD584" s="22"/>
      <c r="DE584" s="22"/>
      <c r="DF584" s="22"/>
      <c r="DG584" s="22"/>
      <c r="DH584" s="22"/>
      <c r="DI584" s="22"/>
      <c r="DJ584" s="22"/>
      <c r="DK584" s="22"/>
      <c r="DL584" s="22"/>
      <c r="DM584" s="22"/>
      <c r="DN584" s="22"/>
      <c r="DO584" s="22"/>
      <c r="DP584" s="22"/>
    </row>
    <row r="585" spans="2:120">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c r="BB585" s="22"/>
      <c r="BC585" s="22"/>
      <c r="BD585" s="22"/>
      <c r="BE585" s="22"/>
      <c r="BF585" s="22"/>
      <c r="BG585" s="22"/>
      <c r="BH585" s="22"/>
      <c r="BI585" s="22"/>
      <c r="BJ585" s="22"/>
      <c r="BK585" s="22"/>
      <c r="BL585" s="22"/>
      <c r="BM585" s="22"/>
      <c r="BN585" s="22"/>
      <c r="BO585" s="22"/>
      <c r="BP585" s="22"/>
      <c r="BQ585" s="22"/>
      <c r="BR585" s="22"/>
      <c r="BS585" s="22"/>
      <c r="BT585" s="22"/>
      <c r="BU585" s="22"/>
      <c r="BV585" s="22"/>
      <c r="BW585" s="22"/>
      <c r="BX585" s="22"/>
      <c r="BY585" s="22"/>
      <c r="BZ585" s="22"/>
      <c r="CA585" s="22"/>
      <c r="CB585" s="22"/>
      <c r="CC585" s="22"/>
      <c r="CD585" s="22"/>
      <c r="CE585" s="22"/>
      <c r="CF585" s="22"/>
      <c r="CG585" s="22"/>
      <c r="CH585" s="22"/>
      <c r="CI585" s="22"/>
      <c r="CJ585" s="22"/>
      <c r="CK585" s="22"/>
      <c r="CL585" s="22"/>
      <c r="CM585" s="22"/>
      <c r="CN585" s="22"/>
      <c r="CO585" s="22"/>
      <c r="CP585" s="22"/>
      <c r="CQ585" s="22"/>
      <c r="CR585" s="22"/>
      <c r="CS585" s="22"/>
      <c r="CT585" s="22"/>
      <c r="CU585" s="22"/>
      <c r="CV585" s="22"/>
      <c r="CW585" s="22"/>
      <c r="CX585" s="22"/>
      <c r="CY585" s="22"/>
      <c r="CZ585" s="22"/>
      <c r="DA585" s="22"/>
      <c r="DB585" s="22"/>
      <c r="DC585" s="22"/>
      <c r="DD585" s="22"/>
      <c r="DE585" s="22"/>
      <c r="DF585" s="22"/>
      <c r="DG585" s="22"/>
      <c r="DH585" s="22"/>
      <c r="DI585" s="22"/>
      <c r="DJ585" s="22"/>
      <c r="DK585" s="22"/>
      <c r="DL585" s="22"/>
      <c r="DM585" s="22"/>
      <c r="DN585" s="22"/>
      <c r="DO585" s="22"/>
      <c r="DP585" s="22"/>
    </row>
    <row r="586" spans="2:120">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c r="BB586" s="22"/>
      <c r="BC586" s="22"/>
      <c r="BD586" s="22"/>
      <c r="BE586" s="22"/>
      <c r="BF586" s="22"/>
      <c r="BG586" s="22"/>
      <c r="BH586" s="22"/>
      <c r="BI586" s="22"/>
      <c r="BJ586" s="22"/>
      <c r="BK586" s="22"/>
      <c r="BL586" s="22"/>
      <c r="BM586" s="22"/>
      <c r="BN586" s="22"/>
      <c r="BO586" s="22"/>
      <c r="BP586" s="22"/>
      <c r="BQ586" s="22"/>
      <c r="BR586" s="22"/>
      <c r="BS586" s="22"/>
      <c r="BT586" s="22"/>
      <c r="BU586" s="22"/>
      <c r="BV586" s="22"/>
      <c r="BW586" s="22"/>
      <c r="BX586" s="22"/>
      <c r="BY586" s="22"/>
      <c r="BZ586" s="22"/>
      <c r="CA586" s="22"/>
      <c r="CB586" s="22"/>
      <c r="CC586" s="22"/>
      <c r="CD586" s="22"/>
      <c r="CE586" s="22"/>
      <c r="CF586" s="22"/>
      <c r="CG586" s="22"/>
      <c r="CH586" s="22"/>
      <c r="CI586" s="22"/>
      <c r="CJ586" s="22"/>
      <c r="CK586" s="22"/>
      <c r="CL586" s="22"/>
      <c r="CM586" s="22"/>
      <c r="CN586" s="22"/>
      <c r="CO586" s="22"/>
      <c r="CP586" s="22"/>
      <c r="CQ586" s="22"/>
      <c r="CR586" s="22"/>
      <c r="CS586" s="22"/>
      <c r="CT586" s="22"/>
      <c r="CU586" s="22"/>
      <c r="CV586" s="22"/>
      <c r="CW586" s="22"/>
      <c r="CX586" s="22"/>
      <c r="CY586" s="22"/>
      <c r="CZ586" s="22"/>
      <c r="DA586" s="22"/>
      <c r="DB586" s="22"/>
      <c r="DC586" s="22"/>
      <c r="DD586" s="22"/>
      <c r="DE586" s="22"/>
      <c r="DF586" s="22"/>
      <c r="DG586" s="22"/>
      <c r="DH586" s="22"/>
      <c r="DI586" s="22"/>
      <c r="DJ586" s="22"/>
      <c r="DK586" s="22"/>
      <c r="DL586" s="22"/>
      <c r="DM586" s="22"/>
      <c r="DN586" s="22"/>
      <c r="DO586" s="22"/>
      <c r="DP586" s="22"/>
    </row>
    <row r="587" spans="2:120">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c r="BB587" s="22"/>
      <c r="BC587" s="22"/>
      <c r="BD587" s="22"/>
      <c r="BE587" s="22"/>
      <c r="BF587" s="22"/>
      <c r="BG587" s="22"/>
      <c r="BH587" s="22"/>
      <c r="BI587" s="22"/>
      <c r="BJ587" s="22"/>
      <c r="BK587" s="22"/>
      <c r="BL587" s="22"/>
      <c r="BM587" s="22"/>
      <c r="BN587" s="22"/>
      <c r="BO587" s="22"/>
      <c r="BP587" s="22"/>
      <c r="BQ587" s="22"/>
      <c r="BR587" s="22"/>
      <c r="BS587" s="22"/>
      <c r="BT587" s="22"/>
      <c r="BU587" s="22"/>
      <c r="BV587" s="22"/>
      <c r="BW587" s="22"/>
      <c r="BX587" s="22"/>
      <c r="BY587" s="22"/>
      <c r="BZ587" s="22"/>
      <c r="CA587" s="22"/>
      <c r="CB587" s="22"/>
      <c r="CC587" s="22"/>
      <c r="CD587" s="22"/>
      <c r="CE587" s="22"/>
      <c r="CF587" s="22"/>
      <c r="CG587" s="22"/>
      <c r="CH587" s="22"/>
      <c r="CI587" s="22"/>
      <c r="CJ587" s="22"/>
      <c r="CK587" s="22"/>
      <c r="CL587" s="22"/>
      <c r="CM587" s="22"/>
      <c r="CN587" s="22"/>
      <c r="CO587" s="22"/>
      <c r="CP587" s="22"/>
      <c r="CQ587" s="22"/>
      <c r="CR587" s="22"/>
      <c r="CS587" s="22"/>
      <c r="CT587" s="22"/>
      <c r="CU587" s="22"/>
      <c r="CV587" s="22"/>
      <c r="CW587" s="22"/>
      <c r="CX587" s="22"/>
      <c r="CY587" s="22"/>
      <c r="CZ587" s="22"/>
      <c r="DA587" s="22"/>
      <c r="DB587" s="22"/>
      <c r="DC587" s="22"/>
      <c r="DD587" s="22"/>
      <c r="DE587" s="22"/>
      <c r="DF587" s="22"/>
      <c r="DG587" s="22"/>
      <c r="DH587" s="22"/>
      <c r="DI587" s="22"/>
      <c r="DJ587" s="22"/>
      <c r="DK587" s="22"/>
      <c r="DL587" s="22"/>
      <c r="DM587" s="22"/>
      <c r="DN587" s="22"/>
      <c r="DO587" s="22"/>
      <c r="DP587" s="22"/>
    </row>
    <row r="588" spans="2:120">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c r="BB588" s="22"/>
      <c r="BC588" s="22"/>
      <c r="BD588" s="22"/>
      <c r="BE588" s="22"/>
      <c r="BF588" s="22"/>
      <c r="BG588" s="22"/>
      <c r="BH588" s="22"/>
      <c r="BI588" s="22"/>
      <c r="BJ588" s="22"/>
      <c r="BK588" s="22"/>
      <c r="BL588" s="22"/>
      <c r="BM588" s="22"/>
      <c r="BN588" s="22"/>
      <c r="BO588" s="22"/>
      <c r="BP588" s="22"/>
      <c r="BQ588" s="22"/>
      <c r="BR588" s="22"/>
      <c r="BS588" s="22"/>
      <c r="BT588" s="22"/>
      <c r="BU588" s="22"/>
      <c r="BV588" s="22"/>
      <c r="BW588" s="22"/>
      <c r="BX588" s="22"/>
      <c r="BY588" s="22"/>
      <c r="BZ588" s="22"/>
      <c r="CA588" s="22"/>
      <c r="CB588" s="22"/>
      <c r="CC588" s="22"/>
      <c r="CD588" s="22"/>
      <c r="CE588" s="22"/>
      <c r="CF588" s="22"/>
      <c r="CG588" s="22"/>
      <c r="CH588" s="22"/>
      <c r="CI588" s="22"/>
      <c r="CJ588" s="22"/>
      <c r="CK588" s="22"/>
      <c r="CL588" s="22"/>
      <c r="CM588" s="22"/>
      <c r="CN588" s="22"/>
      <c r="CO588" s="22"/>
      <c r="CP588" s="22"/>
      <c r="CQ588" s="22"/>
      <c r="CR588" s="22"/>
      <c r="CS588" s="22"/>
      <c r="CT588" s="22"/>
      <c r="CU588" s="22"/>
      <c r="CV588" s="22"/>
      <c r="CW588" s="22"/>
      <c r="CX588" s="22"/>
      <c r="CY588" s="22"/>
      <c r="CZ588" s="22"/>
      <c r="DA588" s="22"/>
      <c r="DB588" s="22"/>
      <c r="DC588" s="22"/>
      <c r="DD588" s="22"/>
      <c r="DE588" s="22"/>
      <c r="DF588" s="22"/>
      <c r="DG588" s="22"/>
      <c r="DH588" s="22"/>
      <c r="DI588" s="22"/>
      <c r="DJ588" s="22"/>
      <c r="DK588" s="22"/>
      <c r="DL588" s="22"/>
      <c r="DM588" s="22"/>
      <c r="DN588" s="22"/>
      <c r="DO588" s="22"/>
      <c r="DP588" s="22"/>
    </row>
    <row r="589" spans="2:120">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c r="BB589" s="22"/>
      <c r="BC589" s="22"/>
      <c r="BD589" s="22"/>
      <c r="BE589" s="22"/>
      <c r="BF589" s="22"/>
      <c r="BG589" s="22"/>
      <c r="BH589" s="22"/>
      <c r="BI589" s="22"/>
      <c r="BJ589" s="22"/>
      <c r="BK589" s="22"/>
      <c r="BL589" s="22"/>
      <c r="BM589" s="22"/>
      <c r="BN589" s="22"/>
      <c r="BO589" s="22"/>
      <c r="BP589" s="22"/>
      <c r="BQ589" s="22"/>
      <c r="BR589" s="22"/>
      <c r="BS589" s="22"/>
      <c r="BT589" s="22"/>
      <c r="BU589" s="22"/>
      <c r="BV589" s="22"/>
      <c r="BW589" s="22"/>
      <c r="BX589" s="22"/>
      <c r="BY589" s="22"/>
      <c r="BZ589" s="22"/>
      <c r="CA589" s="22"/>
      <c r="CB589" s="22"/>
      <c r="CC589" s="22"/>
      <c r="CD589" s="22"/>
      <c r="CE589" s="22"/>
      <c r="CF589" s="22"/>
      <c r="CG589" s="22"/>
      <c r="CH589" s="22"/>
      <c r="CI589" s="22"/>
      <c r="CJ589" s="22"/>
      <c r="CK589" s="22"/>
      <c r="CL589" s="22"/>
      <c r="CM589" s="22"/>
      <c r="CN589" s="22"/>
      <c r="CO589" s="22"/>
      <c r="CP589" s="22"/>
      <c r="CQ589" s="22"/>
      <c r="CR589" s="22"/>
      <c r="CS589" s="22"/>
      <c r="CT589" s="22"/>
      <c r="CU589" s="22"/>
      <c r="CV589" s="22"/>
      <c r="CW589" s="22"/>
      <c r="CX589" s="22"/>
      <c r="CY589" s="22"/>
      <c r="CZ589" s="22"/>
      <c r="DA589" s="22"/>
      <c r="DB589" s="22"/>
      <c r="DC589" s="22"/>
      <c r="DD589" s="22"/>
      <c r="DE589" s="22"/>
      <c r="DF589" s="22"/>
      <c r="DG589" s="22"/>
      <c r="DH589" s="22"/>
      <c r="DI589" s="22"/>
      <c r="DJ589" s="22"/>
      <c r="DK589" s="22"/>
      <c r="DL589" s="22"/>
      <c r="DM589" s="22"/>
      <c r="DN589" s="22"/>
      <c r="DO589" s="22"/>
      <c r="DP589" s="22"/>
    </row>
    <row r="590" spans="2:120">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c r="BA590" s="22"/>
      <c r="BB590" s="22"/>
      <c r="BC590" s="22"/>
      <c r="BD590" s="22"/>
      <c r="BE590" s="22"/>
      <c r="BF590" s="22"/>
      <c r="BG590" s="22"/>
      <c r="BH590" s="22"/>
      <c r="BI590" s="22"/>
      <c r="BJ590" s="22"/>
      <c r="BK590" s="22"/>
      <c r="BL590" s="22"/>
      <c r="BM590" s="22"/>
      <c r="BN590" s="22"/>
      <c r="BO590" s="22"/>
      <c r="BP590" s="22"/>
      <c r="BQ590" s="22"/>
      <c r="BR590" s="22"/>
      <c r="BS590" s="22"/>
      <c r="BT590" s="22"/>
      <c r="BU590" s="22"/>
      <c r="BV590" s="22"/>
      <c r="BW590" s="22"/>
      <c r="BX590" s="22"/>
      <c r="BY590" s="22"/>
      <c r="BZ590" s="22"/>
      <c r="CA590" s="22"/>
      <c r="CB590" s="22"/>
      <c r="CC590" s="22"/>
      <c r="CD590" s="22"/>
      <c r="CE590" s="22"/>
      <c r="CF590" s="22"/>
      <c r="CG590" s="22"/>
      <c r="CH590" s="22"/>
      <c r="CI590" s="22"/>
      <c r="CJ590" s="22"/>
      <c r="CK590" s="22"/>
      <c r="CL590" s="22"/>
      <c r="CM590" s="22"/>
      <c r="CN590" s="22"/>
      <c r="CO590" s="22"/>
      <c r="CP590" s="22"/>
      <c r="CQ590" s="22"/>
      <c r="CR590" s="22"/>
      <c r="CS590" s="22"/>
      <c r="CT590" s="22"/>
      <c r="CU590" s="22"/>
      <c r="CV590" s="22"/>
      <c r="CW590" s="22"/>
      <c r="CX590" s="22"/>
      <c r="CY590" s="22"/>
      <c r="CZ590" s="22"/>
      <c r="DA590" s="22"/>
      <c r="DB590" s="22"/>
      <c r="DC590" s="22"/>
      <c r="DD590" s="22"/>
      <c r="DE590" s="22"/>
      <c r="DF590" s="22"/>
      <c r="DG590" s="22"/>
      <c r="DH590" s="22"/>
      <c r="DI590" s="22"/>
      <c r="DJ590" s="22"/>
      <c r="DK590" s="22"/>
      <c r="DL590" s="22"/>
      <c r="DM590" s="22"/>
      <c r="DN590" s="22"/>
      <c r="DO590" s="22"/>
      <c r="DP590" s="22"/>
    </row>
    <row r="591" spans="2:120">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c r="BA591" s="22"/>
      <c r="BB591" s="22"/>
      <c r="BC591" s="22"/>
      <c r="BD591" s="22"/>
      <c r="BE591" s="22"/>
      <c r="BF591" s="22"/>
      <c r="BG591" s="22"/>
      <c r="BH591" s="22"/>
      <c r="BI591" s="22"/>
      <c r="BJ591" s="22"/>
      <c r="BK591" s="22"/>
      <c r="BL591" s="22"/>
      <c r="BM591" s="22"/>
      <c r="BN591" s="22"/>
      <c r="BO591" s="22"/>
      <c r="BP591" s="22"/>
      <c r="BQ591" s="22"/>
      <c r="BR591" s="22"/>
      <c r="BS591" s="22"/>
      <c r="BT591" s="22"/>
      <c r="BU591" s="22"/>
      <c r="BV591" s="22"/>
      <c r="BW591" s="22"/>
      <c r="BX591" s="22"/>
      <c r="BY591" s="22"/>
      <c r="BZ591" s="22"/>
      <c r="CA591" s="22"/>
      <c r="CB591" s="22"/>
      <c r="CC591" s="22"/>
      <c r="CD591" s="22"/>
      <c r="CE591" s="22"/>
      <c r="CF591" s="22"/>
      <c r="CG591" s="22"/>
      <c r="CH591" s="22"/>
      <c r="CI591" s="22"/>
      <c r="CJ591" s="22"/>
      <c r="CK591" s="22"/>
      <c r="CL591" s="22"/>
      <c r="CM591" s="22"/>
      <c r="CN591" s="22"/>
      <c r="CO591" s="22"/>
      <c r="CP591" s="22"/>
      <c r="CQ591" s="22"/>
      <c r="CR591" s="22"/>
      <c r="CS591" s="22"/>
      <c r="CT591" s="22"/>
      <c r="CU591" s="22"/>
      <c r="CV591" s="22"/>
      <c r="CW591" s="22"/>
      <c r="CX591" s="22"/>
      <c r="CY591" s="22"/>
      <c r="CZ591" s="22"/>
      <c r="DA591" s="22"/>
      <c r="DB591" s="22"/>
      <c r="DC591" s="22"/>
      <c r="DD591" s="22"/>
      <c r="DE591" s="22"/>
      <c r="DF591" s="22"/>
      <c r="DG591" s="22"/>
      <c r="DH591" s="22"/>
      <c r="DI591" s="22"/>
      <c r="DJ591" s="22"/>
      <c r="DK591" s="22"/>
      <c r="DL591" s="22"/>
      <c r="DM591" s="22"/>
      <c r="DN591" s="22"/>
      <c r="DO591" s="22"/>
      <c r="DP591" s="22"/>
    </row>
    <row r="592" spans="2:120">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c r="BA592" s="22"/>
      <c r="BB592" s="22"/>
      <c r="BC592" s="22"/>
      <c r="BD592" s="22"/>
      <c r="BE592" s="22"/>
      <c r="BF592" s="22"/>
      <c r="BG592" s="22"/>
      <c r="BH592" s="22"/>
      <c r="BI592" s="22"/>
      <c r="BJ592" s="22"/>
      <c r="BK592" s="22"/>
      <c r="BL592" s="22"/>
      <c r="BM592" s="22"/>
      <c r="BN592" s="22"/>
      <c r="BO592" s="22"/>
      <c r="BP592" s="22"/>
      <c r="BQ592" s="22"/>
      <c r="BR592" s="22"/>
      <c r="BS592" s="22"/>
      <c r="BT592" s="22"/>
      <c r="BU592" s="22"/>
      <c r="BV592" s="22"/>
      <c r="BW592" s="22"/>
      <c r="BX592" s="22"/>
      <c r="BY592" s="22"/>
      <c r="BZ592" s="22"/>
      <c r="CA592" s="22"/>
      <c r="CB592" s="22"/>
      <c r="CC592" s="22"/>
      <c r="CD592" s="22"/>
      <c r="CE592" s="22"/>
      <c r="CF592" s="22"/>
      <c r="CG592" s="22"/>
      <c r="CH592" s="22"/>
      <c r="CI592" s="22"/>
      <c r="CJ592" s="22"/>
      <c r="CK592" s="22"/>
      <c r="CL592" s="22"/>
      <c r="CM592" s="22"/>
      <c r="CN592" s="22"/>
      <c r="CO592" s="22"/>
      <c r="CP592" s="22"/>
      <c r="CQ592" s="22"/>
      <c r="CR592" s="22"/>
      <c r="CS592" s="22"/>
      <c r="CT592" s="22"/>
      <c r="CU592" s="22"/>
      <c r="CV592" s="22"/>
      <c r="CW592" s="22"/>
      <c r="CX592" s="22"/>
      <c r="CY592" s="22"/>
      <c r="CZ592" s="22"/>
      <c r="DA592" s="22"/>
      <c r="DB592" s="22"/>
      <c r="DC592" s="22"/>
      <c r="DD592" s="22"/>
      <c r="DE592" s="22"/>
      <c r="DF592" s="22"/>
      <c r="DG592" s="22"/>
      <c r="DH592" s="22"/>
      <c r="DI592" s="22"/>
      <c r="DJ592" s="22"/>
      <c r="DK592" s="22"/>
      <c r="DL592" s="22"/>
      <c r="DM592" s="22"/>
      <c r="DN592" s="22"/>
      <c r="DO592" s="22"/>
      <c r="DP592" s="22"/>
    </row>
    <row r="593" spans="3:120">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c r="BA593" s="22"/>
      <c r="BB593" s="22"/>
      <c r="BC593" s="22"/>
      <c r="BD593" s="22"/>
      <c r="BE593" s="22"/>
      <c r="BF593" s="22"/>
      <c r="BG593" s="22"/>
      <c r="BH593" s="22"/>
      <c r="BI593" s="22"/>
      <c r="BJ593" s="22"/>
      <c r="BK593" s="22"/>
      <c r="BL593" s="22"/>
      <c r="BM593" s="22"/>
      <c r="BN593" s="22"/>
      <c r="BO593" s="22"/>
      <c r="BP593" s="22"/>
      <c r="BQ593" s="22"/>
      <c r="BR593" s="22"/>
      <c r="BS593" s="22"/>
      <c r="BT593" s="22"/>
      <c r="BU593" s="22"/>
      <c r="BV593" s="22"/>
      <c r="BW593" s="22"/>
      <c r="BX593" s="22"/>
      <c r="BY593" s="22"/>
      <c r="BZ593" s="22"/>
      <c r="CA593" s="22"/>
      <c r="CB593" s="22"/>
      <c r="CC593" s="22"/>
      <c r="CD593" s="22"/>
      <c r="CE593" s="22"/>
      <c r="CF593" s="22"/>
      <c r="CG593" s="22"/>
      <c r="CH593" s="22"/>
      <c r="CI593" s="22"/>
      <c r="CJ593" s="22"/>
      <c r="CK593" s="22"/>
      <c r="CL593" s="22"/>
      <c r="CM593" s="22"/>
      <c r="CN593" s="22"/>
      <c r="CO593" s="22"/>
      <c r="CP593" s="22"/>
      <c r="CQ593" s="22"/>
      <c r="CR593" s="22"/>
      <c r="CS593" s="22"/>
      <c r="CT593" s="22"/>
      <c r="CU593" s="22"/>
      <c r="CV593" s="22"/>
      <c r="CW593" s="22"/>
      <c r="CX593" s="22"/>
      <c r="CY593" s="22"/>
      <c r="CZ593" s="22"/>
      <c r="DA593" s="22"/>
      <c r="DB593" s="22"/>
      <c r="DC593" s="22"/>
      <c r="DD593" s="22"/>
      <c r="DE593" s="22"/>
      <c r="DF593" s="22"/>
      <c r="DG593" s="22"/>
      <c r="DH593" s="22"/>
      <c r="DI593" s="22"/>
      <c r="DJ593" s="22"/>
      <c r="DK593" s="22"/>
      <c r="DL593" s="22"/>
      <c r="DM593" s="22"/>
      <c r="DN593" s="22"/>
      <c r="DO593" s="22"/>
      <c r="DP593" s="22"/>
    </row>
    <row r="594" spans="3:120">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c r="BA594" s="22"/>
      <c r="BB594" s="22"/>
      <c r="BC594" s="22"/>
      <c r="BD594" s="22"/>
      <c r="BE594" s="22"/>
      <c r="BF594" s="22"/>
      <c r="BG594" s="22"/>
      <c r="BH594" s="22"/>
      <c r="BI594" s="22"/>
      <c r="BJ594" s="22"/>
      <c r="BK594" s="22"/>
      <c r="BL594" s="22"/>
      <c r="BM594" s="22"/>
      <c r="BN594" s="22"/>
      <c r="BO594" s="22"/>
      <c r="BP594" s="22"/>
      <c r="BQ594" s="22"/>
      <c r="BR594" s="22"/>
      <c r="BS594" s="22"/>
      <c r="BT594" s="22"/>
      <c r="BU594" s="22"/>
      <c r="BV594" s="22"/>
      <c r="BW594" s="22"/>
      <c r="BX594" s="22"/>
      <c r="BY594" s="22"/>
      <c r="BZ594" s="22"/>
      <c r="CA594" s="22"/>
      <c r="CB594" s="22"/>
      <c r="CC594" s="22"/>
      <c r="CD594" s="22"/>
      <c r="CE594" s="22"/>
      <c r="CF594" s="22"/>
      <c r="CG594" s="22"/>
      <c r="CH594" s="22"/>
      <c r="CI594" s="22"/>
      <c r="CJ594" s="22"/>
      <c r="CK594" s="22"/>
      <c r="CL594" s="22"/>
      <c r="CM594" s="22"/>
      <c r="CN594" s="22"/>
      <c r="CO594" s="22"/>
      <c r="CP594" s="22"/>
      <c r="CQ594" s="22"/>
      <c r="CR594" s="22"/>
      <c r="CS594" s="22"/>
      <c r="CT594" s="22"/>
      <c r="CU594" s="22"/>
      <c r="CV594" s="22"/>
      <c r="CW594" s="22"/>
      <c r="CX594" s="22"/>
      <c r="CY594" s="22"/>
      <c r="CZ594" s="22"/>
      <c r="DA594" s="22"/>
      <c r="DB594" s="22"/>
      <c r="DC594" s="22"/>
      <c r="DD594" s="22"/>
      <c r="DE594" s="22"/>
      <c r="DF594" s="22"/>
      <c r="DG594" s="22"/>
      <c r="DH594" s="22"/>
      <c r="DI594" s="22"/>
      <c r="DJ594" s="22"/>
      <c r="DK594" s="22"/>
      <c r="DL594" s="22"/>
      <c r="DM594" s="22"/>
      <c r="DN594" s="22"/>
      <c r="DO594" s="22"/>
      <c r="DP594" s="22"/>
    </row>
    <row r="595" spans="3:120">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c r="BA595" s="22"/>
      <c r="BB595" s="22"/>
      <c r="BC595" s="22"/>
      <c r="BD595" s="22"/>
      <c r="BE595" s="22"/>
      <c r="BF595" s="22"/>
      <c r="BG595" s="22"/>
      <c r="BH595" s="22"/>
      <c r="BI595" s="22"/>
      <c r="BJ595" s="22"/>
      <c r="BK595" s="22"/>
      <c r="BL595" s="22"/>
      <c r="BM595" s="22"/>
      <c r="BN595" s="22"/>
      <c r="BO595" s="22"/>
      <c r="BP595" s="22"/>
      <c r="BQ595" s="22"/>
      <c r="BR595" s="22"/>
      <c r="BS595" s="22"/>
      <c r="BT595" s="22"/>
      <c r="BU595" s="22"/>
      <c r="BV595" s="22"/>
      <c r="BW595" s="22"/>
      <c r="BX595" s="22"/>
      <c r="BY595" s="22"/>
      <c r="BZ595" s="22"/>
      <c r="CA595" s="22"/>
      <c r="CB595" s="22"/>
      <c r="CC595" s="22"/>
      <c r="CD595" s="22"/>
      <c r="CE595" s="22"/>
      <c r="CF595" s="22"/>
      <c r="CG595" s="22"/>
      <c r="CH595" s="22"/>
      <c r="CI595" s="22"/>
      <c r="CJ595" s="22"/>
      <c r="CK595" s="22"/>
      <c r="CL595" s="22"/>
      <c r="CM595" s="22"/>
      <c r="CN595" s="22"/>
      <c r="CO595" s="22"/>
      <c r="CP595" s="22"/>
      <c r="CQ595" s="22"/>
      <c r="CR595" s="22"/>
      <c r="CS595" s="22"/>
      <c r="CT595" s="22"/>
      <c r="CU595" s="22"/>
      <c r="CV595" s="22"/>
      <c r="CW595" s="22"/>
      <c r="CX595" s="22"/>
      <c r="CY595" s="22"/>
      <c r="CZ595" s="22"/>
      <c r="DA595" s="22"/>
      <c r="DB595" s="22"/>
      <c r="DC595" s="22"/>
      <c r="DD595" s="22"/>
      <c r="DE595" s="22"/>
      <c r="DF595" s="22"/>
      <c r="DG595" s="22"/>
      <c r="DH595" s="22"/>
      <c r="DI595" s="22"/>
      <c r="DJ595" s="22"/>
      <c r="DK595" s="22"/>
      <c r="DL595" s="22"/>
      <c r="DM595" s="22"/>
      <c r="DN595" s="22"/>
      <c r="DO595" s="22"/>
      <c r="DP595" s="22"/>
    </row>
    <row r="596" spans="3:120">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c r="BB596" s="22"/>
      <c r="BC596" s="22"/>
      <c r="BD596" s="22"/>
      <c r="BE596" s="22"/>
      <c r="BF596" s="22"/>
      <c r="BG596" s="22"/>
      <c r="BH596" s="22"/>
      <c r="BI596" s="22"/>
      <c r="BJ596" s="22"/>
      <c r="BK596" s="22"/>
      <c r="BL596" s="22"/>
      <c r="BM596" s="22"/>
      <c r="BN596" s="22"/>
      <c r="BO596" s="22"/>
      <c r="BP596" s="22"/>
      <c r="BQ596" s="22"/>
      <c r="BR596" s="22"/>
      <c r="BS596" s="22"/>
      <c r="BT596" s="22"/>
      <c r="BU596" s="22"/>
      <c r="BV596" s="22"/>
      <c r="BW596" s="22"/>
      <c r="BX596" s="22"/>
      <c r="BY596" s="22"/>
      <c r="BZ596" s="22"/>
      <c r="CA596" s="22"/>
      <c r="CB596" s="22"/>
      <c r="CC596" s="22"/>
      <c r="CD596" s="22"/>
      <c r="CE596" s="22"/>
      <c r="CF596" s="22"/>
      <c r="CG596" s="22"/>
      <c r="CH596" s="22"/>
      <c r="CI596" s="22"/>
      <c r="CJ596" s="22"/>
      <c r="CK596" s="22"/>
      <c r="CL596" s="22"/>
      <c r="CM596" s="22"/>
      <c r="CN596" s="22"/>
      <c r="CO596" s="22"/>
      <c r="CP596" s="22"/>
      <c r="CQ596" s="22"/>
      <c r="CR596" s="22"/>
      <c r="CS596" s="22"/>
      <c r="CT596" s="22"/>
      <c r="CU596" s="22"/>
      <c r="CV596" s="22"/>
      <c r="CW596" s="22"/>
      <c r="CX596" s="22"/>
      <c r="CY596" s="22"/>
      <c r="CZ596" s="22"/>
      <c r="DA596" s="22"/>
      <c r="DB596" s="22"/>
      <c r="DC596" s="22"/>
      <c r="DD596" s="22"/>
      <c r="DE596" s="22"/>
      <c r="DF596" s="22"/>
      <c r="DG596" s="22"/>
      <c r="DH596" s="22"/>
      <c r="DI596" s="22"/>
      <c r="DJ596" s="22"/>
      <c r="DK596" s="22"/>
      <c r="DL596" s="22"/>
      <c r="DM596" s="22"/>
      <c r="DN596" s="22"/>
      <c r="DO596" s="22"/>
      <c r="DP596" s="22"/>
    </row>
    <row r="597" spans="3:120">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c r="BA597" s="22"/>
      <c r="BB597" s="22"/>
      <c r="BC597" s="22"/>
      <c r="BD597" s="22"/>
      <c r="BE597" s="22"/>
      <c r="BF597" s="22"/>
      <c r="BG597" s="22"/>
      <c r="BH597" s="22"/>
      <c r="BI597" s="22"/>
      <c r="BJ597" s="22"/>
      <c r="BK597" s="22"/>
      <c r="BL597" s="22"/>
      <c r="BM597" s="22"/>
      <c r="BN597" s="22"/>
      <c r="BO597" s="22"/>
      <c r="BP597" s="22"/>
      <c r="BQ597" s="22"/>
      <c r="BR597" s="22"/>
      <c r="BS597" s="22"/>
      <c r="BT597" s="22"/>
      <c r="BU597" s="22"/>
      <c r="BV597" s="22"/>
      <c r="BW597" s="22"/>
      <c r="BX597" s="22"/>
      <c r="BY597" s="22"/>
      <c r="BZ597" s="22"/>
      <c r="CA597" s="22"/>
      <c r="CB597" s="22"/>
      <c r="CC597" s="22"/>
      <c r="CD597" s="22"/>
      <c r="CE597" s="22"/>
      <c r="CF597" s="22"/>
      <c r="CG597" s="22"/>
      <c r="CH597" s="22"/>
      <c r="CI597" s="22"/>
      <c r="CJ597" s="22"/>
      <c r="CK597" s="22"/>
      <c r="CL597" s="22"/>
      <c r="CM597" s="22"/>
      <c r="CN597" s="22"/>
      <c r="CO597" s="22"/>
      <c r="CP597" s="22"/>
      <c r="CQ597" s="22"/>
      <c r="CR597" s="22"/>
      <c r="CS597" s="22"/>
      <c r="CT597" s="22"/>
      <c r="CU597" s="22"/>
      <c r="CV597" s="22"/>
      <c r="CW597" s="22"/>
      <c r="CX597" s="22"/>
      <c r="CY597" s="22"/>
      <c r="CZ597" s="22"/>
      <c r="DA597" s="22"/>
      <c r="DB597" s="22"/>
      <c r="DC597" s="22"/>
      <c r="DD597" s="22"/>
      <c r="DE597" s="22"/>
      <c r="DF597" s="22"/>
      <c r="DG597" s="22"/>
      <c r="DH597" s="22"/>
      <c r="DI597" s="22"/>
      <c r="DJ597" s="22"/>
      <c r="DK597" s="22"/>
      <c r="DL597" s="22"/>
      <c r="DM597" s="22"/>
      <c r="DN597" s="22"/>
      <c r="DO597" s="22"/>
      <c r="DP597" s="22"/>
    </row>
    <row r="598" spans="3:120">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c r="BA598" s="22"/>
      <c r="BB598" s="22"/>
      <c r="BC598" s="22"/>
      <c r="BD598" s="22"/>
      <c r="BE598" s="22"/>
      <c r="BF598" s="22"/>
      <c r="BG598" s="22"/>
      <c r="BH598" s="22"/>
      <c r="BI598" s="22"/>
      <c r="BJ598" s="22"/>
      <c r="BK598" s="22"/>
      <c r="BL598" s="22"/>
      <c r="BM598" s="22"/>
      <c r="BN598" s="22"/>
      <c r="BO598" s="22"/>
      <c r="BP598" s="22"/>
      <c r="BQ598" s="22"/>
      <c r="BR598" s="22"/>
      <c r="BS598" s="22"/>
      <c r="BT598" s="22"/>
      <c r="BU598" s="22"/>
      <c r="BV598" s="22"/>
      <c r="BW598" s="22"/>
      <c r="BX598" s="22"/>
      <c r="BY598" s="22"/>
      <c r="BZ598" s="22"/>
      <c r="CA598" s="22"/>
      <c r="CB598" s="22"/>
      <c r="CC598" s="22"/>
      <c r="CD598" s="22"/>
      <c r="CE598" s="22"/>
      <c r="CF598" s="22"/>
      <c r="CG598" s="22"/>
      <c r="CH598" s="22"/>
      <c r="CI598" s="22"/>
      <c r="CJ598" s="22"/>
      <c r="CK598" s="22"/>
      <c r="CL598" s="22"/>
      <c r="CM598" s="22"/>
      <c r="CN598" s="22"/>
      <c r="CO598" s="22"/>
      <c r="CP598" s="22"/>
      <c r="CQ598" s="22"/>
      <c r="CR598" s="22"/>
      <c r="CS598" s="22"/>
      <c r="CT598" s="22"/>
      <c r="CU598" s="22"/>
      <c r="CV598" s="22"/>
      <c r="CW598" s="22"/>
      <c r="CX598" s="22"/>
      <c r="CY598" s="22"/>
      <c r="CZ598" s="22"/>
      <c r="DA598" s="22"/>
      <c r="DB598" s="22"/>
      <c r="DC598" s="22"/>
      <c r="DD598" s="22"/>
      <c r="DE598" s="22"/>
      <c r="DF598" s="22"/>
      <c r="DG598" s="22"/>
      <c r="DH598" s="22"/>
      <c r="DI598" s="22"/>
      <c r="DJ598" s="22"/>
      <c r="DK598" s="22"/>
      <c r="DL598" s="22"/>
      <c r="DM598" s="22"/>
      <c r="DN598" s="22"/>
      <c r="DO598" s="22"/>
      <c r="DP598" s="22"/>
    </row>
    <row r="599" spans="3:120">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c r="BB599" s="22"/>
      <c r="BC599" s="22"/>
      <c r="BD599" s="22"/>
      <c r="BE599" s="22"/>
      <c r="BF599" s="22"/>
      <c r="BG599" s="22"/>
      <c r="BH599" s="22"/>
      <c r="BI599" s="22"/>
      <c r="BJ599" s="22"/>
      <c r="BK599" s="22"/>
      <c r="BL599" s="22"/>
      <c r="BM599" s="22"/>
      <c r="BN599" s="22"/>
      <c r="BO599" s="22"/>
      <c r="BP599" s="22"/>
      <c r="BQ599" s="22"/>
      <c r="BR599" s="22"/>
      <c r="BS599" s="22"/>
      <c r="BT599" s="22"/>
      <c r="BU599" s="22"/>
      <c r="BV599" s="22"/>
      <c r="BW599" s="22"/>
      <c r="BX599" s="22"/>
      <c r="BY599" s="22"/>
      <c r="BZ599" s="22"/>
      <c r="CA599" s="22"/>
      <c r="CB599" s="22"/>
      <c r="CC599" s="22"/>
      <c r="CD599" s="22"/>
      <c r="CE599" s="22"/>
      <c r="CF599" s="22"/>
      <c r="CG599" s="22"/>
      <c r="CH599" s="22"/>
      <c r="CI599" s="22"/>
      <c r="CJ599" s="22"/>
      <c r="CK599" s="22"/>
      <c r="CL599" s="22"/>
      <c r="CM599" s="22"/>
      <c r="CN599" s="22"/>
      <c r="CO599" s="22"/>
      <c r="CP599" s="22"/>
      <c r="CQ599" s="22"/>
      <c r="CR599" s="22"/>
      <c r="CS599" s="22"/>
      <c r="CT599" s="22"/>
      <c r="CU599" s="22"/>
      <c r="CV599" s="22"/>
      <c r="CW599" s="22"/>
      <c r="CX599" s="22"/>
      <c r="CY599" s="22"/>
      <c r="CZ599" s="22"/>
      <c r="DA599" s="22"/>
      <c r="DB599" s="22"/>
      <c r="DC599" s="22"/>
      <c r="DD599" s="22"/>
      <c r="DE599" s="22"/>
      <c r="DF599" s="22"/>
      <c r="DG599" s="22"/>
      <c r="DH599" s="22"/>
      <c r="DI599" s="22"/>
      <c r="DJ599" s="22"/>
      <c r="DK599" s="22"/>
      <c r="DL599" s="22"/>
      <c r="DM599" s="22"/>
      <c r="DN599" s="22"/>
      <c r="DO599" s="22"/>
      <c r="DP599" s="22"/>
    </row>
    <row r="600" spans="3:120">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c r="BB600" s="22"/>
      <c r="BC600" s="22"/>
      <c r="BD600" s="22"/>
      <c r="BE600" s="22"/>
      <c r="BF600" s="22"/>
      <c r="BG600" s="22"/>
      <c r="BH600" s="22"/>
      <c r="BI600" s="22"/>
      <c r="BJ600" s="22"/>
      <c r="BK600" s="22"/>
      <c r="BL600" s="22"/>
      <c r="BM600" s="22"/>
      <c r="BN600" s="22"/>
      <c r="BO600" s="22"/>
      <c r="BP600" s="22"/>
      <c r="BQ600" s="22"/>
      <c r="BR600" s="22"/>
      <c r="BS600" s="22"/>
      <c r="BT600" s="22"/>
      <c r="BU600" s="22"/>
      <c r="BV600" s="22"/>
      <c r="BW600" s="22"/>
      <c r="BX600" s="22"/>
      <c r="BY600" s="22"/>
      <c r="BZ600" s="22"/>
      <c r="CA600" s="22"/>
      <c r="CB600" s="22"/>
      <c r="CC600" s="22"/>
      <c r="CD600" s="22"/>
      <c r="CE600" s="22"/>
      <c r="CF600" s="22"/>
      <c r="CG600" s="22"/>
      <c r="CH600" s="22"/>
      <c r="CI600" s="22"/>
      <c r="CJ600" s="22"/>
      <c r="CK600" s="22"/>
      <c r="CL600" s="22"/>
      <c r="CM600" s="22"/>
      <c r="CN600" s="22"/>
      <c r="CO600" s="22"/>
      <c r="CP600" s="22"/>
      <c r="CQ600" s="22"/>
      <c r="CR600" s="22"/>
      <c r="CS600" s="22"/>
      <c r="CT600" s="22"/>
      <c r="CU600" s="22"/>
      <c r="CV600" s="22"/>
      <c r="CW600" s="22"/>
      <c r="CX600" s="22"/>
      <c r="CY600" s="22"/>
      <c r="CZ600" s="22"/>
      <c r="DA600" s="22"/>
      <c r="DB600" s="22"/>
      <c r="DC600" s="22"/>
      <c r="DD600" s="22"/>
      <c r="DE600" s="22"/>
      <c r="DF600" s="22"/>
      <c r="DG600" s="22"/>
      <c r="DH600" s="22"/>
      <c r="DI600" s="22"/>
      <c r="DJ600" s="22"/>
      <c r="DK600" s="22"/>
      <c r="DL600" s="22"/>
      <c r="DM600" s="22"/>
      <c r="DN600" s="22"/>
      <c r="DO600" s="22"/>
      <c r="DP600" s="22"/>
    </row>
    <row r="601" spans="3:120">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c r="BB601" s="22"/>
      <c r="BC601" s="22"/>
      <c r="BD601" s="22"/>
      <c r="BE601" s="22"/>
      <c r="BF601" s="22"/>
      <c r="BG601" s="22"/>
      <c r="BH601" s="22"/>
      <c r="BI601" s="22"/>
      <c r="BJ601" s="22"/>
      <c r="BK601" s="22"/>
      <c r="BL601" s="22"/>
      <c r="BM601" s="22"/>
      <c r="BN601" s="22"/>
      <c r="BO601" s="22"/>
      <c r="BP601" s="22"/>
      <c r="BQ601" s="22"/>
      <c r="BR601" s="22"/>
      <c r="BS601" s="22"/>
      <c r="BT601" s="22"/>
      <c r="BU601" s="22"/>
      <c r="BV601" s="22"/>
      <c r="BW601" s="22"/>
      <c r="BX601" s="22"/>
      <c r="BY601" s="22"/>
      <c r="BZ601" s="22"/>
      <c r="CA601" s="22"/>
      <c r="CB601" s="22"/>
      <c r="CC601" s="22"/>
      <c r="CD601" s="22"/>
      <c r="CE601" s="22"/>
      <c r="CF601" s="22"/>
      <c r="CG601" s="22"/>
      <c r="CH601" s="22"/>
      <c r="CI601" s="22"/>
      <c r="CJ601" s="22"/>
      <c r="CK601" s="22"/>
      <c r="CL601" s="22"/>
      <c r="CM601" s="22"/>
      <c r="CN601" s="22"/>
      <c r="CO601" s="22"/>
      <c r="CP601" s="22"/>
      <c r="CQ601" s="22"/>
      <c r="CR601" s="22"/>
      <c r="CS601" s="22"/>
      <c r="CT601" s="22"/>
      <c r="CU601" s="22"/>
      <c r="CV601" s="22"/>
      <c r="CW601" s="22"/>
      <c r="CX601" s="22"/>
      <c r="CY601" s="22"/>
      <c r="CZ601" s="22"/>
      <c r="DA601" s="22"/>
      <c r="DB601" s="22"/>
      <c r="DC601" s="22"/>
      <c r="DD601" s="22"/>
      <c r="DE601" s="22"/>
      <c r="DF601" s="22"/>
      <c r="DG601" s="22"/>
      <c r="DH601" s="22"/>
      <c r="DI601" s="22"/>
      <c r="DJ601" s="22"/>
      <c r="DK601" s="22"/>
      <c r="DL601" s="22"/>
      <c r="DM601" s="22"/>
      <c r="DN601" s="22"/>
      <c r="DO601" s="22"/>
      <c r="DP601" s="22"/>
    </row>
    <row r="602" spans="3:120">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c r="BB602" s="22"/>
      <c r="BC602" s="22"/>
      <c r="BD602" s="22"/>
      <c r="BE602" s="22"/>
      <c r="BF602" s="22"/>
      <c r="BG602" s="22"/>
      <c r="BH602" s="22"/>
      <c r="BI602" s="22"/>
      <c r="BJ602" s="22"/>
      <c r="BK602" s="22"/>
      <c r="BL602" s="22"/>
      <c r="BM602" s="22"/>
      <c r="BN602" s="22"/>
      <c r="BO602" s="22"/>
      <c r="BP602" s="22"/>
      <c r="BQ602" s="22"/>
      <c r="BR602" s="22"/>
      <c r="BS602" s="22"/>
      <c r="BT602" s="22"/>
      <c r="BU602" s="22"/>
      <c r="BV602" s="22"/>
      <c r="BW602" s="22"/>
      <c r="BX602" s="22"/>
      <c r="BY602" s="22"/>
      <c r="BZ602" s="22"/>
      <c r="CA602" s="22"/>
      <c r="CB602" s="22"/>
      <c r="CC602" s="22"/>
      <c r="CD602" s="22"/>
      <c r="CE602" s="22"/>
      <c r="CF602" s="22"/>
      <c r="CG602" s="22"/>
      <c r="CH602" s="22"/>
      <c r="CI602" s="22"/>
      <c r="CJ602" s="22"/>
      <c r="CK602" s="22"/>
      <c r="CL602" s="22"/>
      <c r="CM602" s="22"/>
      <c r="CN602" s="22"/>
      <c r="CO602" s="22"/>
      <c r="CP602" s="22"/>
      <c r="CQ602" s="22"/>
      <c r="CR602" s="22"/>
      <c r="CS602" s="22"/>
      <c r="CT602" s="22"/>
      <c r="CU602" s="22"/>
      <c r="CV602" s="22"/>
      <c r="CW602" s="22"/>
      <c r="CX602" s="22"/>
      <c r="CY602" s="22"/>
      <c r="CZ602" s="22"/>
      <c r="DA602" s="22"/>
      <c r="DB602" s="22"/>
      <c r="DC602" s="22"/>
      <c r="DD602" s="22"/>
      <c r="DE602" s="22"/>
      <c r="DF602" s="22"/>
      <c r="DG602" s="22"/>
      <c r="DH602" s="22"/>
      <c r="DI602" s="22"/>
      <c r="DJ602" s="22"/>
      <c r="DK602" s="22"/>
      <c r="DL602" s="22"/>
      <c r="DM602" s="22"/>
      <c r="DN602" s="22"/>
      <c r="DO602" s="22"/>
      <c r="DP602" s="22"/>
    </row>
    <row r="603" spans="3:120">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c r="BB603" s="22"/>
      <c r="BC603" s="22"/>
      <c r="BD603" s="22"/>
      <c r="BE603" s="22"/>
      <c r="BF603" s="22"/>
      <c r="BG603" s="22"/>
      <c r="BH603" s="22"/>
      <c r="BI603" s="22"/>
      <c r="BJ603" s="22"/>
      <c r="BK603" s="22"/>
      <c r="BL603" s="22"/>
      <c r="BM603" s="22"/>
      <c r="BN603" s="22"/>
      <c r="BO603" s="22"/>
      <c r="BP603" s="22"/>
      <c r="BQ603" s="22"/>
      <c r="BR603" s="22"/>
      <c r="BS603" s="22"/>
      <c r="BT603" s="22"/>
      <c r="BU603" s="22"/>
      <c r="BV603" s="22"/>
      <c r="BW603" s="22"/>
      <c r="BX603" s="22"/>
      <c r="BY603" s="22"/>
      <c r="BZ603" s="22"/>
      <c r="CA603" s="22"/>
      <c r="CB603" s="22"/>
      <c r="CC603" s="22"/>
      <c r="CD603" s="22"/>
      <c r="CE603" s="22"/>
      <c r="CF603" s="22"/>
      <c r="CG603" s="22"/>
      <c r="CH603" s="22"/>
      <c r="CI603" s="22"/>
      <c r="CJ603" s="22"/>
      <c r="CK603" s="22"/>
      <c r="CL603" s="22"/>
      <c r="CM603" s="22"/>
      <c r="CN603" s="22"/>
      <c r="CO603" s="22"/>
      <c r="CP603" s="22"/>
      <c r="CQ603" s="22"/>
      <c r="CR603" s="22"/>
      <c r="CS603" s="22"/>
      <c r="CT603" s="22"/>
      <c r="CU603" s="22"/>
      <c r="CV603" s="22"/>
      <c r="CW603" s="22"/>
      <c r="CX603" s="22"/>
      <c r="CY603" s="22"/>
      <c r="CZ603" s="22"/>
      <c r="DA603" s="22"/>
      <c r="DB603" s="22"/>
      <c r="DC603" s="22"/>
      <c r="DD603" s="22"/>
      <c r="DE603" s="22"/>
      <c r="DF603" s="22"/>
      <c r="DG603" s="22"/>
      <c r="DH603" s="22"/>
      <c r="DI603" s="22"/>
      <c r="DJ603" s="22"/>
      <c r="DK603" s="22"/>
      <c r="DL603" s="22"/>
      <c r="DM603" s="22"/>
      <c r="DN603" s="22"/>
      <c r="DO603" s="22"/>
      <c r="DP603" s="22"/>
    </row>
    <row r="604" spans="3:120">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c r="BB604" s="22"/>
      <c r="BC604" s="22"/>
      <c r="BD604" s="22"/>
      <c r="BE604" s="22"/>
      <c r="BF604" s="22"/>
      <c r="BG604" s="22"/>
      <c r="BH604" s="22"/>
      <c r="BI604" s="22"/>
      <c r="BJ604" s="22"/>
      <c r="BK604" s="22"/>
      <c r="BL604" s="22"/>
      <c r="BM604" s="22"/>
      <c r="BN604" s="22"/>
      <c r="BO604" s="22"/>
      <c r="BP604" s="22"/>
      <c r="BQ604" s="22"/>
      <c r="BR604" s="22"/>
      <c r="BS604" s="22"/>
      <c r="BT604" s="22"/>
      <c r="BU604" s="22"/>
      <c r="BV604" s="22"/>
      <c r="BW604" s="22"/>
      <c r="BX604" s="22"/>
      <c r="BY604" s="22"/>
      <c r="BZ604" s="22"/>
      <c r="CA604" s="22"/>
      <c r="CB604" s="22"/>
      <c r="CC604" s="22"/>
      <c r="CD604" s="22"/>
      <c r="CE604" s="22"/>
      <c r="CF604" s="22"/>
      <c r="CG604" s="22"/>
      <c r="CH604" s="22"/>
      <c r="CI604" s="22"/>
      <c r="CJ604" s="22"/>
      <c r="CK604" s="22"/>
      <c r="CL604" s="22"/>
      <c r="CM604" s="22"/>
      <c r="CN604" s="22"/>
      <c r="CO604" s="22"/>
      <c r="CP604" s="22"/>
      <c r="CQ604" s="22"/>
      <c r="CR604" s="22"/>
      <c r="CS604" s="22"/>
      <c r="CT604" s="22"/>
      <c r="CU604" s="22"/>
      <c r="CV604" s="22"/>
      <c r="CW604" s="22"/>
      <c r="CX604" s="22"/>
      <c r="CY604" s="22"/>
      <c r="CZ604" s="22"/>
      <c r="DA604" s="22"/>
      <c r="DB604" s="22"/>
      <c r="DC604" s="22"/>
      <c r="DD604" s="22"/>
      <c r="DE604" s="22"/>
      <c r="DF604" s="22"/>
      <c r="DG604" s="22"/>
      <c r="DH604" s="22"/>
      <c r="DI604" s="22"/>
      <c r="DJ604" s="22"/>
      <c r="DK604" s="22"/>
      <c r="DL604" s="22"/>
      <c r="DM604" s="22"/>
      <c r="DN604" s="22"/>
      <c r="DO604" s="22"/>
      <c r="DP604" s="22"/>
    </row>
    <row r="605" spans="3:120">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c r="BB605" s="22"/>
      <c r="BC605" s="22"/>
      <c r="BD605" s="22"/>
      <c r="BE605" s="22"/>
      <c r="BF605" s="22"/>
      <c r="BG605" s="22"/>
      <c r="BH605" s="22"/>
      <c r="BI605" s="22"/>
      <c r="BJ605" s="22"/>
      <c r="BK605" s="22"/>
      <c r="BL605" s="22"/>
      <c r="BM605" s="22"/>
      <c r="BN605" s="22"/>
      <c r="BO605" s="22"/>
      <c r="BP605" s="22"/>
      <c r="BQ605" s="22"/>
      <c r="BR605" s="22"/>
      <c r="BS605" s="22"/>
      <c r="BT605" s="22"/>
      <c r="BU605" s="22"/>
      <c r="BV605" s="22"/>
      <c r="BW605" s="22"/>
      <c r="BX605" s="22"/>
      <c r="BY605" s="22"/>
      <c r="BZ605" s="22"/>
      <c r="CA605" s="22"/>
      <c r="CB605" s="22"/>
      <c r="CC605" s="22"/>
      <c r="CD605" s="22"/>
      <c r="CE605" s="22"/>
      <c r="CF605" s="22"/>
      <c r="CG605" s="22"/>
      <c r="CH605" s="22"/>
      <c r="CI605" s="22"/>
      <c r="CJ605" s="22"/>
      <c r="CK605" s="22"/>
      <c r="CL605" s="22"/>
      <c r="CM605" s="22"/>
      <c r="CN605" s="22"/>
      <c r="CO605" s="22"/>
      <c r="CP605" s="22"/>
      <c r="CQ605" s="22"/>
      <c r="CR605" s="22"/>
      <c r="CS605" s="22"/>
      <c r="CT605" s="22"/>
      <c r="CU605" s="22"/>
      <c r="CV605" s="22"/>
      <c r="CW605" s="22"/>
      <c r="CX605" s="22"/>
      <c r="CY605" s="22"/>
      <c r="CZ605" s="22"/>
      <c r="DA605" s="22"/>
      <c r="DB605" s="22"/>
      <c r="DC605" s="22"/>
      <c r="DD605" s="22"/>
      <c r="DE605" s="22"/>
      <c r="DF605" s="22"/>
      <c r="DG605" s="22"/>
      <c r="DH605" s="22"/>
      <c r="DI605" s="22"/>
      <c r="DJ605" s="22"/>
      <c r="DK605" s="22"/>
      <c r="DL605" s="22"/>
      <c r="DM605" s="22"/>
      <c r="DN605" s="22"/>
      <c r="DO605" s="22"/>
      <c r="DP605" s="22"/>
    </row>
    <row r="606" spans="3:120">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c r="BB606" s="22"/>
      <c r="BC606" s="22"/>
      <c r="BD606" s="22"/>
      <c r="BE606" s="22"/>
      <c r="BF606" s="22"/>
      <c r="BG606" s="22"/>
      <c r="BH606" s="22"/>
      <c r="BI606" s="22"/>
      <c r="BJ606" s="22"/>
      <c r="BK606" s="22"/>
      <c r="BL606" s="22"/>
      <c r="BM606" s="22"/>
      <c r="BN606" s="22"/>
      <c r="BO606" s="22"/>
      <c r="BP606" s="22"/>
      <c r="BQ606" s="22"/>
      <c r="BR606" s="22"/>
      <c r="BS606" s="22"/>
      <c r="BT606" s="22"/>
      <c r="BU606" s="22"/>
      <c r="BV606" s="22"/>
      <c r="BW606" s="22"/>
      <c r="BX606" s="22"/>
      <c r="BY606" s="22"/>
      <c r="BZ606" s="22"/>
      <c r="CA606" s="22"/>
      <c r="CB606" s="22"/>
      <c r="CC606" s="22"/>
      <c r="CD606" s="22"/>
      <c r="CE606" s="22"/>
      <c r="CF606" s="22"/>
      <c r="CG606" s="22"/>
      <c r="CH606" s="22"/>
      <c r="CI606" s="22"/>
      <c r="CJ606" s="22"/>
      <c r="CK606" s="22"/>
      <c r="CL606" s="22"/>
      <c r="CM606" s="22"/>
      <c r="CN606" s="22"/>
      <c r="CO606" s="22"/>
      <c r="CP606" s="22"/>
      <c r="CQ606" s="22"/>
      <c r="CR606" s="22"/>
      <c r="CS606" s="22"/>
      <c r="CT606" s="22"/>
      <c r="CU606" s="22"/>
      <c r="CV606" s="22"/>
      <c r="CW606" s="22"/>
      <c r="CX606" s="22"/>
      <c r="CY606" s="22"/>
      <c r="CZ606" s="22"/>
      <c r="DA606" s="22"/>
      <c r="DB606" s="22"/>
      <c r="DC606" s="22"/>
      <c r="DD606" s="22"/>
      <c r="DE606" s="22"/>
      <c r="DF606" s="22"/>
      <c r="DG606" s="22"/>
      <c r="DH606" s="22"/>
      <c r="DI606" s="22"/>
      <c r="DJ606" s="22"/>
      <c r="DK606" s="22"/>
      <c r="DL606" s="22"/>
      <c r="DM606" s="22"/>
      <c r="DN606" s="22"/>
      <c r="DO606" s="22"/>
      <c r="DP606" s="22"/>
    </row>
    <row r="607" spans="3:120">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c r="BB607" s="22"/>
      <c r="BC607" s="22"/>
      <c r="BD607" s="22"/>
      <c r="BE607" s="22"/>
      <c r="BF607" s="22"/>
      <c r="BG607" s="22"/>
      <c r="BH607" s="22"/>
      <c r="BI607" s="22"/>
      <c r="BJ607" s="22"/>
      <c r="BK607" s="22"/>
      <c r="BL607" s="22"/>
      <c r="BM607" s="22"/>
      <c r="BN607" s="22"/>
      <c r="BO607" s="22"/>
      <c r="BP607" s="22"/>
      <c r="BQ607" s="22"/>
      <c r="BR607" s="22"/>
      <c r="BS607" s="22"/>
      <c r="BT607" s="22"/>
      <c r="BU607" s="22"/>
      <c r="BV607" s="22"/>
      <c r="BW607" s="22"/>
      <c r="BX607" s="22"/>
      <c r="BY607" s="22"/>
      <c r="BZ607" s="22"/>
      <c r="CA607" s="22"/>
      <c r="CB607" s="22"/>
      <c r="CC607" s="22"/>
      <c r="CD607" s="22"/>
      <c r="CE607" s="22"/>
      <c r="CF607" s="22"/>
      <c r="CG607" s="22"/>
      <c r="CH607" s="22"/>
      <c r="CI607" s="22"/>
      <c r="CJ607" s="22"/>
      <c r="CK607" s="22"/>
      <c r="CL607" s="22"/>
      <c r="CM607" s="22"/>
      <c r="CN607" s="22"/>
      <c r="CO607" s="22"/>
      <c r="CP607" s="22"/>
      <c r="CQ607" s="22"/>
      <c r="CR607" s="22"/>
      <c r="CS607" s="22"/>
      <c r="CT607" s="22"/>
      <c r="CU607" s="22"/>
      <c r="CV607" s="22"/>
      <c r="CW607" s="22"/>
      <c r="CX607" s="22"/>
      <c r="CY607" s="22"/>
      <c r="CZ607" s="22"/>
      <c r="DA607" s="22"/>
      <c r="DB607" s="22"/>
      <c r="DC607" s="22"/>
      <c r="DD607" s="22"/>
      <c r="DE607" s="22"/>
      <c r="DF607" s="22"/>
      <c r="DG607" s="22"/>
      <c r="DH607" s="22"/>
      <c r="DI607" s="22"/>
      <c r="DJ607" s="22"/>
      <c r="DK607" s="22"/>
      <c r="DL607" s="22"/>
      <c r="DM607" s="22"/>
      <c r="DN607" s="22"/>
      <c r="DO607" s="22"/>
      <c r="DP607" s="22"/>
    </row>
    <row r="608" spans="3:120">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c r="BB608" s="22"/>
      <c r="BC608" s="22"/>
      <c r="BD608" s="22"/>
      <c r="BE608" s="22"/>
      <c r="BF608" s="22"/>
      <c r="BG608" s="22"/>
      <c r="BH608" s="22"/>
      <c r="BI608" s="22"/>
      <c r="BJ608" s="22"/>
      <c r="BK608" s="22"/>
      <c r="BL608" s="22"/>
      <c r="BM608" s="22"/>
      <c r="BN608" s="22"/>
      <c r="BO608" s="22"/>
      <c r="BP608" s="22"/>
      <c r="BQ608" s="22"/>
      <c r="BR608" s="22"/>
      <c r="BS608" s="22"/>
      <c r="BT608" s="22"/>
      <c r="BU608" s="22"/>
      <c r="BV608" s="22"/>
      <c r="BW608" s="22"/>
      <c r="BX608" s="22"/>
      <c r="BY608" s="22"/>
      <c r="BZ608" s="22"/>
      <c r="CA608" s="22"/>
      <c r="CB608" s="22"/>
      <c r="CC608" s="22"/>
      <c r="CD608" s="22"/>
      <c r="CE608" s="22"/>
      <c r="CF608" s="22"/>
      <c r="CG608" s="22"/>
      <c r="CH608" s="22"/>
      <c r="CI608" s="22"/>
      <c r="CJ608" s="22"/>
      <c r="CK608" s="22"/>
      <c r="CL608" s="22"/>
      <c r="CM608" s="22"/>
      <c r="CN608" s="22"/>
      <c r="CO608" s="22"/>
      <c r="CP608" s="22"/>
      <c r="CQ608" s="22"/>
      <c r="CR608" s="22"/>
      <c r="CS608" s="22"/>
      <c r="CT608" s="22"/>
      <c r="CU608" s="22"/>
      <c r="CV608" s="22"/>
      <c r="CW608" s="22"/>
      <c r="CX608" s="22"/>
      <c r="CY608" s="22"/>
      <c r="CZ608" s="22"/>
      <c r="DA608" s="22"/>
      <c r="DB608" s="22"/>
      <c r="DC608" s="22"/>
      <c r="DD608" s="22"/>
      <c r="DE608" s="22"/>
      <c r="DF608" s="22"/>
      <c r="DG608" s="22"/>
      <c r="DH608" s="22"/>
      <c r="DI608" s="22"/>
      <c r="DJ608" s="22"/>
      <c r="DK608" s="22"/>
      <c r="DL608" s="22"/>
      <c r="DM608" s="22"/>
      <c r="DN608" s="22"/>
      <c r="DO608" s="22"/>
      <c r="DP608" s="22"/>
    </row>
    <row r="609" spans="3:120">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c r="BB609" s="22"/>
      <c r="BC609" s="22"/>
      <c r="BD609" s="22"/>
      <c r="BE609" s="22"/>
      <c r="BF609" s="22"/>
      <c r="BG609" s="22"/>
      <c r="BH609" s="22"/>
      <c r="BI609" s="22"/>
      <c r="BJ609" s="22"/>
      <c r="BK609" s="22"/>
      <c r="BL609" s="22"/>
      <c r="BM609" s="22"/>
      <c r="BN609" s="22"/>
      <c r="BO609" s="22"/>
      <c r="BP609" s="22"/>
      <c r="BQ609" s="22"/>
      <c r="BR609" s="22"/>
      <c r="BS609" s="22"/>
      <c r="BT609" s="22"/>
      <c r="BU609" s="22"/>
      <c r="BV609" s="22"/>
      <c r="BW609" s="22"/>
      <c r="BX609" s="22"/>
      <c r="BY609" s="22"/>
      <c r="BZ609" s="22"/>
      <c r="CA609" s="22"/>
      <c r="CB609" s="22"/>
      <c r="CC609" s="22"/>
      <c r="CD609" s="22"/>
      <c r="CE609" s="22"/>
      <c r="CF609" s="22"/>
      <c r="CG609" s="22"/>
      <c r="CH609" s="22"/>
      <c r="CI609" s="22"/>
      <c r="CJ609" s="22"/>
      <c r="CK609" s="22"/>
      <c r="CL609" s="22"/>
      <c r="CM609" s="22"/>
      <c r="CN609" s="22"/>
      <c r="CO609" s="22"/>
      <c r="CP609" s="22"/>
      <c r="CQ609" s="22"/>
      <c r="CR609" s="22"/>
      <c r="CS609" s="22"/>
      <c r="CT609" s="22"/>
      <c r="CU609" s="22"/>
      <c r="CV609" s="22"/>
      <c r="CW609" s="22"/>
      <c r="CX609" s="22"/>
      <c r="CY609" s="22"/>
      <c r="CZ609" s="22"/>
      <c r="DA609" s="22"/>
      <c r="DB609" s="22"/>
      <c r="DC609" s="22"/>
      <c r="DD609" s="22"/>
      <c r="DE609" s="22"/>
      <c r="DF609" s="22"/>
      <c r="DG609" s="22"/>
      <c r="DH609" s="22"/>
      <c r="DI609" s="22"/>
      <c r="DJ609" s="22"/>
      <c r="DK609" s="22"/>
      <c r="DL609" s="22"/>
      <c r="DM609" s="22"/>
      <c r="DN609" s="22"/>
      <c r="DO609" s="22"/>
      <c r="DP609" s="22"/>
    </row>
    <row r="610" spans="3:120">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c r="BA610" s="22"/>
      <c r="BB610" s="22"/>
      <c r="BC610" s="22"/>
      <c r="BD610" s="22"/>
      <c r="BE610" s="22"/>
      <c r="BF610" s="22"/>
      <c r="BG610" s="22"/>
      <c r="BH610" s="22"/>
      <c r="BI610" s="22"/>
      <c r="BJ610" s="22"/>
      <c r="BK610" s="22"/>
      <c r="BL610" s="22"/>
      <c r="BM610" s="22"/>
      <c r="BN610" s="22"/>
      <c r="BO610" s="22"/>
      <c r="BP610" s="22"/>
      <c r="BQ610" s="22"/>
      <c r="BR610" s="22"/>
      <c r="BS610" s="22"/>
      <c r="BT610" s="22"/>
      <c r="BU610" s="22"/>
      <c r="BV610" s="22"/>
      <c r="BW610" s="22"/>
      <c r="BX610" s="22"/>
      <c r="BY610" s="22"/>
      <c r="BZ610" s="22"/>
      <c r="CA610" s="22"/>
      <c r="CB610" s="22"/>
      <c r="CC610" s="22"/>
      <c r="CD610" s="22"/>
      <c r="CE610" s="22"/>
      <c r="CF610" s="22"/>
      <c r="CG610" s="22"/>
      <c r="CH610" s="22"/>
      <c r="CI610" s="22"/>
      <c r="CJ610" s="22"/>
      <c r="CK610" s="22"/>
      <c r="CL610" s="22"/>
      <c r="CM610" s="22"/>
      <c r="CN610" s="22"/>
      <c r="CO610" s="22"/>
      <c r="CP610" s="22"/>
      <c r="CQ610" s="22"/>
      <c r="CR610" s="22"/>
      <c r="CS610" s="22"/>
      <c r="CT610" s="22"/>
      <c r="CU610" s="22"/>
      <c r="CV610" s="22"/>
      <c r="CW610" s="22"/>
      <c r="CX610" s="22"/>
      <c r="CY610" s="22"/>
      <c r="CZ610" s="22"/>
      <c r="DA610" s="22"/>
      <c r="DB610" s="22"/>
      <c r="DC610" s="22"/>
      <c r="DD610" s="22"/>
      <c r="DE610" s="22"/>
      <c r="DF610" s="22"/>
      <c r="DG610" s="22"/>
      <c r="DH610" s="22"/>
      <c r="DI610" s="22"/>
      <c r="DJ610" s="22"/>
      <c r="DK610" s="22"/>
      <c r="DL610" s="22"/>
      <c r="DM610" s="22"/>
      <c r="DN610" s="22"/>
      <c r="DO610" s="22"/>
      <c r="DP610" s="22"/>
    </row>
    <row r="611" spans="3:120">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c r="BB611" s="22"/>
      <c r="BC611" s="22"/>
      <c r="BD611" s="22"/>
      <c r="BE611" s="22"/>
      <c r="BF611" s="22"/>
      <c r="BG611" s="22"/>
      <c r="BH611" s="22"/>
      <c r="BI611" s="22"/>
      <c r="BJ611" s="22"/>
      <c r="BK611" s="22"/>
      <c r="BL611" s="22"/>
      <c r="BM611" s="22"/>
      <c r="BN611" s="22"/>
      <c r="BO611" s="22"/>
      <c r="BP611" s="22"/>
      <c r="BQ611" s="22"/>
      <c r="BR611" s="22"/>
      <c r="BS611" s="22"/>
      <c r="BT611" s="22"/>
      <c r="BU611" s="22"/>
      <c r="BV611" s="22"/>
      <c r="BW611" s="22"/>
      <c r="BX611" s="22"/>
      <c r="BY611" s="22"/>
      <c r="BZ611" s="22"/>
      <c r="CA611" s="22"/>
      <c r="CB611" s="22"/>
      <c r="CC611" s="22"/>
      <c r="CD611" s="22"/>
      <c r="CE611" s="22"/>
      <c r="CF611" s="22"/>
      <c r="CG611" s="22"/>
      <c r="CH611" s="22"/>
      <c r="CI611" s="22"/>
      <c r="CJ611" s="22"/>
      <c r="CK611" s="22"/>
      <c r="CL611" s="22"/>
      <c r="CM611" s="22"/>
      <c r="CN611" s="22"/>
      <c r="CO611" s="22"/>
      <c r="CP611" s="22"/>
      <c r="CQ611" s="22"/>
      <c r="CR611" s="22"/>
      <c r="CS611" s="22"/>
      <c r="CT611" s="22"/>
      <c r="CU611" s="22"/>
      <c r="CV611" s="22"/>
      <c r="CW611" s="22"/>
      <c r="CX611" s="22"/>
      <c r="CY611" s="22"/>
      <c r="CZ611" s="22"/>
      <c r="DA611" s="22"/>
      <c r="DB611" s="22"/>
      <c r="DC611" s="22"/>
      <c r="DD611" s="22"/>
      <c r="DE611" s="22"/>
      <c r="DF611" s="22"/>
      <c r="DG611" s="22"/>
      <c r="DH611" s="22"/>
      <c r="DI611" s="22"/>
      <c r="DJ611" s="22"/>
      <c r="DK611" s="22"/>
      <c r="DL611" s="22"/>
      <c r="DM611" s="22"/>
      <c r="DN611" s="22"/>
      <c r="DO611" s="22"/>
      <c r="DP611" s="22"/>
    </row>
    <row r="612" spans="3:120">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c r="BA612" s="22"/>
      <c r="BB612" s="22"/>
      <c r="BC612" s="22"/>
      <c r="BD612" s="22"/>
      <c r="BE612" s="22"/>
      <c r="BF612" s="22"/>
      <c r="BG612" s="22"/>
      <c r="BH612" s="22"/>
      <c r="BI612" s="22"/>
      <c r="BJ612" s="22"/>
      <c r="BK612" s="22"/>
      <c r="BL612" s="22"/>
      <c r="BM612" s="22"/>
      <c r="BN612" s="22"/>
      <c r="BO612" s="22"/>
      <c r="BP612" s="22"/>
      <c r="BQ612" s="22"/>
      <c r="BR612" s="22"/>
      <c r="BS612" s="22"/>
      <c r="BT612" s="22"/>
      <c r="BU612" s="22"/>
      <c r="BV612" s="22"/>
      <c r="BW612" s="22"/>
      <c r="BX612" s="22"/>
      <c r="BY612" s="22"/>
      <c r="BZ612" s="22"/>
      <c r="CA612" s="22"/>
      <c r="CB612" s="22"/>
      <c r="CC612" s="22"/>
      <c r="CD612" s="22"/>
      <c r="CE612" s="22"/>
      <c r="CF612" s="22"/>
      <c r="CG612" s="22"/>
      <c r="CH612" s="22"/>
      <c r="CI612" s="22"/>
      <c r="CJ612" s="22"/>
      <c r="CK612" s="22"/>
      <c r="CL612" s="22"/>
      <c r="CM612" s="22"/>
      <c r="CN612" s="22"/>
      <c r="CO612" s="22"/>
      <c r="CP612" s="22"/>
      <c r="CQ612" s="22"/>
      <c r="CR612" s="22"/>
      <c r="CS612" s="22"/>
      <c r="CT612" s="22"/>
      <c r="CU612" s="22"/>
      <c r="CV612" s="22"/>
      <c r="CW612" s="22"/>
      <c r="CX612" s="22"/>
      <c r="CY612" s="22"/>
      <c r="CZ612" s="22"/>
      <c r="DA612" s="22"/>
      <c r="DB612" s="22"/>
      <c r="DC612" s="22"/>
      <c r="DD612" s="22"/>
      <c r="DE612" s="22"/>
      <c r="DF612" s="22"/>
      <c r="DG612" s="22"/>
      <c r="DH612" s="22"/>
      <c r="DI612" s="22"/>
      <c r="DJ612" s="22"/>
      <c r="DK612" s="22"/>
      <c r="DL612" s="22"/>
      <c r="DM612" s="22"/>
      <c r="DN612" s="22"/>
      <c r="DO612" s="22"/>
      <c r="DP612" s="22"/>
    </row>
    <row r="613" spans="3:120">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c r="BA613" s="22"/>
      <c r="BB613" s="22"/>
      <c r="BC613" s="22"/>
      <c r="BD613" s="22"/>
      <c r="BE613" s="22"/>
      <c r="BF613" s="22"/>
      <c r="BG613" s="22"/>
      <c r="BH613" s="22"/>
      <c r="BI613" s="22"/>
      <c r="BJ613" s="22"/>
      <c r="BK613" s="22"/>
      <c r="BL613" s="22"/>
      <c r="BM613" s="22"/>
      <c r="BN613" s="22"/>
      <c r="BO613" s="22"/>
      <c r="BP613" s="22"/>
      <c r="BQ613" s="22"/>
      <c r="BR613" s="22"/>
      <c r="BS613" s="22"/>
      <c r="BT613" s="22"/>
      <c r="BU613" s="22"/>
      <c r="BV613" s="22"/>
      <c r="BW613" s="22"/>
      <c r="BX613" s="22"/>
      <c r="BY613" s="22"/>
      <c r="BZ613" s="22"/>
      <c r="CA613" s="22"/>
      <c r="CB613" s="22"/>
      <c r="CC613" s="22"/>
      <c r="CD613" s="22"/>
      <c r="CE613" s="22"/>
      <c r="CF613" s="22"/>
      <c r="CG613" s="22"/>
      <c r="CH613" s="22"/>
      <c r="CI613" s="22"/>
      <c r="CJ613" s="22"/>
      <c r="CK613" s="22"/>
      <c r="CL613" s="22"/>
      <c r="CM613" s="22"/>
      <c r="CN613" s="22"/>
      <c r="CO613" s="22"/>
      <c r="CP613" s="22"/>
      <c r="CQ613" s="22"/>
      <c r="CR613" s="22"/>
      <c r="CS613" s="22"/>
      <c r="CT613" s="22"/>
      <c r="CU613" s="22"/>
      <c r="CV613" s="22"/>
      <c r="CW613" s="22"/>
      <c r="CX613" s="22"/>
      <c r="CY613" s="22"/>
      <c r="CZ613" s="22"/>
      <c r="DA613" s="22"/>
      <c r="DB613" s="22"/>
      <c r="DC613" s="22"/>
      <c r="DD613" s="22"/>
      <c r="DE613" s="22"/>
      <c r="DF613" s="22"/>
      <c r="DG613" s="22"/>
      <c r="DH613" s="22"/>
      <c r="DI613" s="22"/>
      <c r="DJ613" s="22"/>
      <c r="DK613" s="22"/>
      <c r="DL613" s="22"/>
      <c r="DM613" s="22"/>
      <c r="DN613" s="22"/>
      <c r="DO613" s="22"/>
      <c r="DP613" s="22"/>
    </row>
    <row r="614" spans="3:120">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c r="BA614" s="22"/>
      <c r="BB614" s="22"/>
      <c r="BC614" s="22"/>
      <c r="BD614" s="22"/>
      <c r="BE614" s="22"/>
      <c r="BF614" s="22"/>
      <c r="BG614" s="22"/>
      <c r="BH614" s="22"/>
      <c r="BI614" s="22"/>
      <c r="BJ614" s="22"/>
      <c r="BK614" s="22"/>
      <c r="BL614" s="22"/>
      <c r="BM614" s="22"/>
      <c r="BN614" s="22"/>
      <c r="BO614" s="22"/>
      <c r="BP614" s="22"/>
      <c r="BQ614" s="22"/>
      <c r="BR614" s="22"/>
      <c r="BS614" s="22"/>
      <c r="BT614" s="22"/>
      <c r="BU614" s="22"/>
      <c r="BV614" s="22"/>
      <c r="BW614" s="22"/>
      <c r="BX614" s="22"/>
      <c r="BY614" s="22"/>
      <c r="BZ614" s="22"/>
      <c r="CA614" s="22"/>
      <c r="CB614" s="22"/>
      <c r="CC614" s="22"/>
      <c r="CD614" s="22"/>
      <c r="CE614" s="22"/>
      <c r="CF614" s="22"/>
      <c r="CG614" s="22"/>
      <c r="CH614" s="22"/>
      <c r="CI614" s="22"/>
      <c r="CJ614" s="22"/>
      <c r="CK614" s="22"/>
      <c r="CL614" s="22"/>
      <c r="CM614" s="22"/>
      <c r="CN614" s="22"/>
      <c r="CO614" s="22"/>
      <c r="CP614" s="22"/>
      <c r="CQ614" s="22"/>
      <c r="CR614" s="22"/>
      <c r="CS614" s="22"/>
      <c r="CT614" s="22"/>
      <c r="CU614" s="22"/>
      <c r="CV614" s="22"/>
      <c r="CW614" s="22"/>
      <c r="CX614" s="22"/>
      <c r="CY614" s="22"/>
      <c r="CZ614" s="22"/>
      <c r="DA614" s="22"/>
      <c r="DB614" s="22"/>
      <c r="DC614" s="22"/>
      <c r="DD614" s="22"/>
      <c r="DE614" s="22"/>
      <c r="DF614" s="22"/>
      <c r="DG614" s="22"/>
      <c r="DH614" s="22"/>
      <c r="DI614" s="22"/>
      <c r="DJ614" s="22"/>
      <c r="DK614" s="22"/>
      <c r="DL614" s="22"/>
      <c r="DM614" s="22"/>
      <c r="DN614" s="22"/>
      <c r="DO614" s="22"/>
      <c r="DP614" s="22"/>
    </row>
    <row r="615" spans="3:120">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c r="BB615" s="22"/>
      <c r="BC615" s="22"/>
      <c r="BD615" s="22"/>
      <c r="BE615" s="22"/>
      <c r="BF615" s="22"/>
      <c r="BG615" s="22"/>
      <c r="BH615" s="22"/>
      <c r="BI615" s="22"/>
      <c r="BJ615" s="22"/>
      <c r="BK615" s="22"/>
      <c r="BL615" s="22"/>
      <c r="BM615" s="22"/>
      <c r="BN615" s="22"/>
      <c r="BO615" s="22"/>
      <c r="BP615" s="22"/>
      <c r="BQ615" s="22"/>
      <c r="BR615" s="22"/>
      <c r="BS615" s="22"/>
      <c r="BT615" s="22"/>
      <c r="BU615" s="22"/>
      <c r="BV615" s="22"/>
      <c r="BW615" s="22"/>
      <c r="BX615" s="22"/>
      <c r="BY615" s="22"/>
      <c r="BZ615" s="22"/>
      <c r="CA615" s="22"/>
      <c r="CB615" s="22"/>
      <c r="CC615" s="22"/>
      <c r="CD615" s="22"/>
      <c r="CE615" s="22"/>
      <c r="CF615" s="22"/>
      <c r="CG615" s="22"/>
      <c r="CH615" s="22"/>
      <c r="CI615" s="22"/>
      <c r="CJ615" s="22"/>
      <c r="CK615" s="22"/>
      <c r="CL615" s="22"/>
      <c r="CM615" s="22"/>
      <c r="CN615" s="22"/>
      <c r="CO615" s="22"/>
      <c r="CP615" s="22"/>
      <c r="CQ615" s="22"/>
      <c r="CR615" s="22"/>
      <c r="CS615" s="22"/>
      <c r="CT615" s="22"/>
      <c r="CU615" s="22"/>
      <c r="CV615" s="22"/>
      <c r="CW615" s="22"/>
      <c r="CX615" s="22"/>
      <c r="CY615" s="22"/>
      <c r="CZ615" s="22"/>
      <c r="DA615" s="22"/>
      <c r="DB615" s="22"/>
      <c r="DC615" s="22"/>
      <c r="DD615" s="22"/>
      <c r="DE615" s="22"/>
      <c r="DF615" s="22"/>
      <c r="DG615" s="22"/>
      <c r="DH615" s="22"/>
      <c r="DI615" s="22"/>
      <c r="DJ615" s="22"/>
      <c r="DK615" s="22"/>
      <c r="DL615" s="22"/>
      <c r="DM615" s="22"/>
      <c r="DN615" s="22"/>
      <c r="DO615" s="22"/>
      <c r="DP615" s="22"/>
    </row>
    <row r="616" spans="3:120">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c r="BB616" s="22"/>
      <c r="BC616" s="22"/>
      <c r="BD616" s="22"/>
      <c r="BE616" s="22"/>
      <c r="BF616" s="22"/>
      <c r="BG616" s="22"/>
      <c r="BH616" s="22"/>
      <c r="BI616" s="22"/>
      <c r="BJ616" s="22"/>
      <c r="BK616" s="22"/>
      <c r="BL616" s="22"/>
      <c r="BM616" s="22"/>
      <c r="BN616" s="22"/>
      <c r="BO616" s="22"/>
      <c r="BP616" s="22"/>
      <c r="BQ616" s="22"/>
      <c r="BR616" s="22"/>
      <c r="BS616" s="22"/>
      <c r="BT616" s="22"/>
      <c r="BU616" s="22"/>
      <c r="BV616" s="22"/>
      <c r="BW616" s="22"/>
      <c r="BX616" s="22"/>
      <c r="BY616" s="22"/>
      <c r="BZ616" s="22"/>
      <c r="CA616" s="22"/>
      <c r="CB616" s="22"/>
      <c r="CC616" s="22"/>
      <c r="CD616" s="22"/>
      <c r="CE616" s="22"/>
      <c r="CF616" s="22"/>
      <c r="CG616" s="22"/>
      <c r="CH616" s="22"/>
      <c r="CI616" s="22"/>
      <c r="CJ616" s="22"/>
      <c r="CK616" s="22"/>
      <c r="CL616" s="22"/>
      <c r="CM616" s="22"/>
      <c r="CN616" s="22"/>
      <c r="CO616" s="22"/>
      <c r="CP616" s="22"/>
      <c r="CQ616" s="22"/>
      <c r="CR616" s="22"/>
      <c r="CS616" s="22"/>
      <c r="CT616" s="22"/>
      <c r="CU616" s="22"/>
      <c r="CV616" s="22"/>
      <c r="CW616" s="22"/>
      <c r="CX616" s="22"/>
      <c r="CY616" s="22"/>
      <c r="CZ616" s="22"/>
      <c r="DA616" s="22"/>
      <c r="DB616" s="22"/>
      <c r="DC616" s="22"/>
      <c r="DD616" s="22"/>
      <c r="DE616" s="22"/>
      <c r="DF616" s="22"/>
      <c r="DG616" s="22"/>
      <c r="DH616" s="22"/>
      <c r="DI616" s="22"/>
      <c r="DJ616" s="22"/>
      <c r="DK616" s="22"/>
      <c r="DL616" s="22"/>
      <c r="DM616" s="22"/>
      <c r="DN616" s="22"/>
      <c r="DO616" s="22"/>
      <c r="DP616" s="22"/>
    </row>
    <row r="617" spans="3:120">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c r="BA617" s="22"/>
      <c r="BB617" s="22"/>
      <c r="BC617" s="22"/>
      <c r="BD617" s="22"/>
      <c r="BE617" s="22"/>
      <c r="BF617" s="22"/>
      <c r="BG617" s="22"/>
      <c r="BH617" s="22"/>
      <c r="BI617" s="22"/>
      <c r="BJ617" s="22"/>
      <c r="BK617" s="22"/>
      <c r="BL617" s="22"/>
      <c r="BM617" s="22"/>
      <c r="BN617" s="22"/>
      <c r="BO617" s="22"/>
      <c r="BP617" s="22"/>
      <c r="BQ617" s="22"/>
      <c r="BR617" s="22"/>
      <c r="BS617" s="22"/>
      <c r="BT617" s="22"/>
      <c r="BU617" s="22"/>
      <c r="BV617" s="22"/>
      <c r="BW617" s="22"/>
      <c r="BX617" s="22"/>
      <c r="BY617" s="22"/>
      <c r="BZ617" s="22"/>
      <c r="CA617" s="22"/>
      <c r="CB617" s="22"/>
      <c r="CC617" s="22"/>
      <c r="CD617" s="22"/>
      <c r="CE617" s="22"/>
      <c r="CF617" s="22"/>
      <c r="CG617" s="22"/>
      <c r="CH617" s="22"/>
      <c r="CI617" s="22"/>
      <c r="CJ617" s="22"/>
      <c r="CK617" s="22"/>
      <c r="CL617" s="22"/>
      <c r="CM617" s="22"/>
      <c r="CN617" s="22"/>
      <c r="CO617" s="22"/>
      <c r="CP617" s="22"/>
      <c r="CQ617" s="22"/>
      <c r="CR617" s="22"/>
      <c r="CS617" s="22"/>
      <c r="CT617" s="22"/>
      <c r="CU617" s="22"/>
      <c r="CV617" s="22"/>
      <c r="CW617" s="22"/>
      <c r="CX617" s="22"/>
      <c r="CY617" s="22"/>
      <c r="CZ617" s="22"/>
      <c r="DA617" s="22"/>
      <c r="DB617" s="22"/>
      <c r="DC617" s="22"/>
      <c r="DD617" s="22"/>
      <c r="DE617" s="22"/>
      <c r="DF617" s="22"/>
      <c r="DG617" s="22"/>
      <c r="DH617" s="22"/>
      <c r="DI617" s="22"/>
      <c r="DJ617" s="22"/>
      <c r="DK617" s="22"/>
      <c r="DL617" s="22"/>
      <c r="DM617" s="22"/>
      <c r="DN617" s="22"/>
      <c r="DO617" s="22"/>
      <c r="DP617" s="22"/>
    </row>
    <row r="618" spans="3:120">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c r="BB618" s="22"/>
      <c r="BC618" s="22"/>
      <c r="BD618" s="22"/>
      <c r="BE618" s="22"/>
      <c r="BF618" s="22"/>
      <c r="BG618" s="22"/>
      <c r="BH618" s="22"/>
      <c r="BI618" s="22"/>
      <c r="BJ618" s="22"/>
      <c r="BK618" s="22"/>
      <c r="BL618" s="22"/>
      <c r="BM618" s="22"/>
      <c r="BN618" s="22"/>
      <c r="BO618" s="22"/>
      <c r="BP618" s="22"/>
      <c r="BQ618" s="22"/>
      <c r="BR618" s="22"/>
      <c r="BS618" s="22"/>
      <c r="BT618" s="22"/>
      <c r="BU618" s="22"/>
      <c r="BV618" s="22"/>
      <c r="BW618" s="22"/>
      <c r="BX618" s="22"/>
      <c r="BY618" s="22"/>
      <c r="BZ618" s="22"/>
      <c r="CA618" s="22"/>
      <c r="CB618" s="22"/>
      <c r="CC618" s="22"/>
      <c r="CD618" s="22"/>
      <c r="CE618" s="22"/>
      <c r="CF618" s="22"/>
      <c r="CG618" s="22"/>
      <c r="CH618" s="22"/>
      <c r="CI618" s="22"/>
      <c r="CJ618" s="22"/>
      <c r="CK618" s="22"/>
      <c r="CL618" s="22"/>
      <c r="CM618" s="22"/>
      <c r="CN618" s="22"/>
      <c r="CO618" s="22"/>
      <c r="CP618" s="22"/>
      <c r="CQ618" s="22"/>
      <c r="CR618" s="22"/>
      <c r="CS618" s="22"/>
      <c r="CT618" s="22"/>
      <c r="CU618" s="22"/>
      <c r="CV618" s="22"/>
      <c r="CW618" s="22"/>
      <c r="CX618" s="22"/>
      <c r="CY618" s="22"/>
      <c r="CZ618" s="22"/>
      <c r="DA618" s="22"/>
      <c r="DB618" s="22"/>
      <c r="DC618" s="22"/>
      <c r="DD618" s="22"/>
      <c r="DE618" s="22"/>
      <c r="DF618" s="22"/>
      <c r="DG618" s="22"/>
      <c r="DH618" s="22"/>
      <c r="DI618" s="22"/>
      <c r="DJ618" s="22"/>
      <c r="DK618" s="22"/>
      <c r="DL618" s="22"/>
      <c r="DM618" s="22"/>
      <c r="DN618" s="22"/>
      <c r="DO618" s="22"/>
      <c r="DP618" s="22"/>
    </row>
    <row r="619" spans="3:120">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c r="BA619" s="22"/>
      <c r="BB619" s="22"/>
      <c r="BC619" s="22"/>
      <c r="BD619" s="22"/>
      <c r="BE619" s="22"/>
      <c r="BF619" s="22"/>
      <c r="BG619" s="22"/>
      <c r="BH619" s="22"/>
      <c r="BI619" s="22"/>
      <c r="BJ619" s="22"/>
      <c r="BK619" s="22"/>
      <c r="BL619" s="22"/>
      <c r="BM619" s="22"/>
      <c r="BN619" s="22"/>
      <c r="BO619" s="22"/>
      <c r="BP619" s="22"/>
      <c r="BQ619" s="22"/>
      <c r="BR619" s="22"/>
      <c r="BS619" s="22"/>
      <c r="BT619" s="22"/>
      <c r="BU619" s="22"/>
      <c r="BV619" s="22"/>
      <c r="BW619" s="22"/>
      <c r="BX619" s="22"/>
      <c r="BY619" s="22"/>
      <c r="BZ619" s="22"/>
      <c r="CA619" s="22"/>
      <c r="CB619" s="22"/>
      <c r="CC619" s="22"/>
      <c r="CD619" s="22"/>
      <c r="CE619" s="22"/>
      <c r="CF619" s="22"/>
      <c r="CG619" s="22"/>
      <c r="CH619" s="22"/>
      <c r="CI619" s="22"/>
      <c r="CJ619" s="22"/>
      <c r="CK619" s="22"/>
      <c r="CL619" s="22"/>
      <c r="CM619" s="22"/>
      <c r="CN619" s="22"/>
      <c r="CO619" s="22"/>
      <c r="CP619" s="22"/>
      <c r="CQ619" s="22"/>
      <c r="CR619" s="22"/>
      <c r="CS619" s="22"/>
      <c r="CT619" s="22"/>
      <c r="CU619" s="22"/>
      <c r="CV619" s="22"/>
      <c r="CW619" s="22"/>
      <c r="CX619" s="22"/>
      <c r="CY619" s="22"/>
      <c r="CZ619" s="22"/>
      <c r="DA619" s="22"/>
      <c r="DB619" s="22"/>
      <c r="DC619" s="22"/>
      <c r="DD619" s="22"/>
      <c r="DE619" s="22"/>
      <c r="DF619" s="22"/>
      <c r="DG619" s="22"/>
      <c r="DH619" s="22"/>
      <c r="DI619" s="22"/>
      <c r="DJ619" s="22"/>
      <c r="DK619" s="22"/>
      <c r="DL619" s="22"/>
      <c r="DM619" s="22"/>
      <c r="DN619" s="22"/>
      <c r="DO619" s="22"/>
      <c r="DP619" s="22"/>
    </row>
    <row r="620" spans="3:120">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c r="BA620" s="22"/>
      <c r="BB620" s="22"/>
      <c r="BC620" s="22"/>
      <c r="BD620" s="22"/>
      <c r="BE620" s="22"/>
      <c r="BF620" s="22"/>
      <c r="BG620" s="22"/>
      <c r="BH620" s="22"/>
      <c r="BI620" s="22"/>
      <c r="BJ620" s="22"/>
      <c r="BK620" s="22"/>
      <c r="BL620" s="22"/>
      <c r="BM620" s="22"/>
      <c r="BN620" s="22"/>
      <c r="BO620" s="22"/>
      <c r="BP620" s="22"/>
      <c r="BQ620" s="22"/>
      <c r="BR620" s="22"/>
      <c r="BS620" s="22"/>
      <c r="BT620" s="22"/>
      <c r="BU620" s="22"/>
      <c r="BV620" s="22"/>
      <c r="BW620" s="22"/>
      <c r="BX620" s="22"/>
      <c r="BY620" s="22"/>
      <c r="BZ620" s="22"/>
      <c r="CA620" s="22"/>
      <c r="CB620" s="22"/>
      <c r="CC620" s="22"/>
      <c r="CD620" s="22"/>
      <c r="CE620" s="22"/>
      <c r="CF620" s="22"/>
      <c r="CG620" s="22"/>
      <c r="CH620" s="22"/>
      <c r="CI620" s="22"/>
      <c r="CJ620" s="22"/>
      <c r="CK620" s="22"/>
      <c r="CL620" s="22"/>
      <c r="CM620" s="22"/>
      <c r="CN620" s="22"/>
      <c r="CO620" s="22"/>
      <c r="CP620" s="22"/>
      <c r="CQ620" s="22"/>
      <c r="CR620" s="22"/>
      <c r="CS620" s="22"/>
      <c r="CT620" s="22"/>
      <c r="CU620" s="22"/>
      <c r="CV620" s="22"/>
      <c r="CW620" s="22"/>
      <c r="CX620" s="22"/>
      <c r="CY620" s="22"/>
      <c r="CZ620" s="22"/>
      <c r="DA620" s="22"/>
      <c r="DB620" s="22"/>
      <c r="DC620" s="22"/>
      <c r="DD620" s="22"/>
      <c r="DE620" s="22"/>
      <c r="DF620" s="22"/>
      <c r="DG620" s="22"/>
      <c r="DH620" s="22"/>
      <c r="DI620" s="22"/>
      <c r="DJ620" s="22"/>
      <c r="DK620" s="22"/>
      <c r="DL620" s="22"/>
      <c r="DM620" s="22"/>
      <c r="DN620" s="22"/>
      <c r="DO620" s="22"/>
      <c r="DP620" s="22"/>
    </row>
    <row r="621" spans="3:120">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c r="BA621" s="22"/>
      <c r="BB621" s="22"/>
      <c r="BC621" s="22"/>
      <c r="BD621" s="22"/>
      <c r="BE621" s="22"/>
      <c r="BF621" s="22"/>
      <c r="BG621" s="22"/>
      <c r="BH621" s="22"/>
      <c r="BI621" s="22"/>
      <c r="BJ621" s="22"/>
      <c r="BK621" s="22"/>
      <c r="BL621" s="22"/>
      <c r="BM621" s="22"/>
      <c r="BN621" s="22"/>
      <c r="BO621" s="22"/>
      <c r="BP621" s="22"/>
      <c r="BQ621" s="22"/>
      <c r="BR621" s="22"/>
      <c r="BS621" s="22"/>
      <c r="BT621" s="22"/>
      <c r="BU621" s="22"/>
      <c r="BV621" s="22"/>
      <c r="BW621" s="22"/>
      <c r="BX621" s="22"/>
      <c r="BY621" s="22"/>
      <c r="BZ621" s="22"/>
      <c r="CA621" s="22"/>
      <c r="CB621" s="22"/>
      <c r="CC621" s="22"/>
      <c r="CD621" s="22"/>
      <c r="CE621" s="22"/>
      <c r="CF621" s="22"/>
      <c r="CG621" s="22"/>
      <c r="CH621" s="22"/>
      <c r="CI621" s="22"/>
      <c r="CJ621" s="22"/>
      <c r="CK621" s="22"/>
      <c r="CL621" s="22"/>
      <c r="CM621" s="22"/>
      <c r="CN621" s="22"/>
      <c r="CO621" s="22"/>
      <c r="CP621" s="22"/>
      <c r="CQ621" s="22"/>
      <c r="CR621" s="22"/>
      <c r="CS621" s="22"/>
      <c r="CT621" s="22"/>
      <c r="CU621" s="22"/>
      <c r="CV621" s="22"/>
      <c r="CW621" s="22"/>
      <c r="CX621" s="22"/>
      <c r="CY621" s="22"/>
      <c r="CZ621" s="22"/>
      <c r="DA621" s="22"/>
      <c r="DB621" s="22"/>
      <c r="DC621" s="22"/>
      <c r="DD621" s="22"/>
      <c r="DE621" s="22"/>
      <c r="DF621" s="22"/>
      <c r="DG621" s="22"/>
      <c r="DH621" s="22"/>
      <c r="DI621" s="22"/>
      <c r="DJ621" s="22"/>
      <c r="DK621" s="22"/>
      <c r="DL621" s="22"/>
      <c r="DM621" s="22"/>
      <c r="DN621" s="22"/>
      <c r="DO621" s="22"/>
      <c r="DP621" s="22"/>
    </row>
    <row r="622" spans="3:120">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c r="BA622" s="22"/>
      <c r="BB622" s="22"/>
      <c r="BC622" s="22"/>
      <c r="BD622" s="22"/>
      <c r="BE622" s="22"/>
      <c r="BF622" s="22"/>
      <c r="BG622" s="22"/>
      <c r="BH622" s="22"/>
      <c r="BI622" s="22"/>
      <c r="BJ622" s="22"/>
      <c r="BK622" s="22"/>
      <c r="BL622" s="22"/>
      <c r="BM622" s="22"/>
      <c r="BN622" s="22"/>
      <c r="BO622" s="22"/>
      <c r="BP622" s="22"/>
      <c r="BQ622" s="22"/>
      <c r="BR622" s="22"/>
      <c r="BS622" s="22"/>
      <c r="BT622" s="22"/>
      <c r="BU622" s="22"/>
      <c r="BV622" s="22"/>
      <c r="BW622" s="22"/>
      <c r="BX622" s="22"/>
      <c r="BY622" s="22"/>
      <c r="BZ622" s="22"/>
      <c r="CA622" s="22"/>
      <c r="CB622" s="22"/>
      <c r="CC622" s="22"/>
      <c r="CD622" s="22"/>
      <c r="CE622" s="22"/>
      <c r="CF622" s="22"/>
      <c r="CG622" s="22"/>
      <c r="CH622" s="22"/>
      <c r="CI622" s="22"/>
      <c r="CJ622" s="22"/>
      <c r="CK622" s="22"/>
      <c r="CL622" s="22"/>
      <c r="CM622" s="22"/>
      <c r="CN622" s="22"/>
      <c r="CO622" s="22"/>
      <c r="CP622" s="22"/>
      <c r="CQ622" s="22"/>
      <c r="CR622" s="22"/>
      <c r="CS622" s="22"/>
      <c r="CT622" s="22"/>
      <c r="CU622" s="22"/>
      <c r="CV622" s="22"/>
      <c r="CW622" s="22"/>
      <c r="CX622" s="22"/>
      <c r="CY622" s="22"/>
      <c r="CZ622" s="22"/>
      <c r="DA622" s="22"/>
      <c r="DB622" s="22"/>
      <c r="DC622" s="22"/>
      <c r="DD622" s="22"/>
      <c r="DE622" s="22"/>
      <c r="DF622" s="22"/>
      <c r="DG622" s="22"/>
      <c r="DH622" s="22"/>
      <c r="DI622" s="22"/>
      <c r="DJ622" s="22"/>
      <c r="DK622" s="22"/>
      <c r="DL622" s="22"/>
      <c r="DM622" s="22"/>
      <c r="DN622" s="22"/>
      <c r="DO622" s="22"/>
      <c r="DP622" s="22"/>
    </row>
    <row r="623" spans="3:120">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c r="BA623" s="22"/>
      <c r="BB623" s="22"/>
      <c r="BC623" s="22"/>
      <c r="BD623" s="22"/>
      <c r="BE623" s="22"/>
      <c r="BF623" s="22"/>
      <c r="BG623" s="22"/>
      <c r="BH623" s="22"/>
      <c r="BI623" s="22"/>
      <c r="BJ623" s="22"/>
      <c r="BK623" s="22"/>
      <c r="BL623" s="22"/>
      <c r="BM623" s="22"/>
      <c r="BN623" s="22"/>
      <c r="BO623" s="22"/>
      <c r="BP623" s="22"/>
      <c r="BQ623" s="22"/>
      <c r="BR623" s="22"/>
      <c r="BS623" s="22"/>
      <c r="BT623" s="22"/>
      <c r="BU623" s="22"/>
      <c r="BV623" s="22"/>
      <c r="BW623" s="22"/>
      <c r="BX623" s="22"/>
      <c r="BY623" s="22"/>
      <c r="BZ623" s="22"/>
      <c r="CA623" s="22"/>
      <c r="CB623" s="22"/>
      <c r="CC623" s="22"/>
      <c r="CD623" s="22"/>
      <c r="CE623" s="22"/>
      <c r="CF623" s="22"/>
      <c r="CG623" s="22"/>
      <c r="CH623" s="22"/>
      <c r="CI623" s="22"/>
      <c r="CJ623" s="22"/>
      <c r="CK623" s="22"/>
      <c r="CL623" s="22"/>
      <c r="CM623" s="22"/>
      <c r="CN623" s="22"/>
      <c r="CO623" s="22"/>
      <c r="CP623" s="22"/>
      <c r="CQ623" s="22"/>
      <c r="CR623" s="22"/>
      <c r="CS623" s="22"/>
      <c r="CT623" s="22"/>
      <c r="CU623" s="22"/>
      <c r="CV623" s="22"/>
      <c r="CW623" s="22"/>
      <c r="CX623" s="22"/>
      <c r="CY623" s="22"/>
      <c r="CZ623" s="22"/>
      <c r="DA623" s="22"/>
      <c r="DB623" s="22"/>
      <c r="DC623" s="22"/>
      <c r="DD623" s="22"/>
      <c r="DE623" s="22"/>
      <c r="DF623" s="22"/>
      <c r="DG623" s="22"/>
      <c r="DH623" s="22"/>
      <c r="DI623" s="22"/>
      <c r="DJ623" s="22"/>
      <c r="DK623" s="22"/>
      <c r="DL623" s="22"/>
      <c r="DM623" s="22"/>
      <c r="DN623" s="22"/>
      <c r="DO623" s="22"/>
      <c r="DP623" s="22"/>
    </row>
    <row r="624" spans="3:120">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c r="BA624" s="22"/>
      <c r="BB624" s="22"/>
      <c r="BC624" s="22"/>
      <c r="BD624" s="22"/>
      <c r="BE624" s="22"/>
      <c r="BF624" s="22"/>
      <c r="BG624" s="22"/>
      <c r="BH624" s="22"/>
      <c r="BI624" s="22"/>
      <c r="BJ624" s="22"/>
      <c r="BK624" s="22"/>
      <c r="BL624" s="22"/>
      <c r="BM624" s="22"/>
      <c r="BN624" s="22"/>
      <c r="BO624" s="22"/>
      <c r="BP624" s="22"/>
      <c r="BQ624" s="22"/>
      <c r="BR624" s="22"/>
      <c r="BS624" s="22"/>
      <c r="BT624" s="22"/>
      <c r="BU624" s="22"/>
      <c r="BV624" s="22"/>
      <c r="BW624" s="22"/>
      <c r="BX624" s="22"/>
      <c r="BY624" s="22"/>
      <c r="BZ624" s="22"/>
      <c r="CA624" s="22"/>
      <c r="CB624" s="22"/>
      <c r="CC624" s="22"/>
      <c r="CD624" s="22"/>
      <c r="CE624" s="22"/>
      <c r="CF624" s="22"/>
      <c r="CG624" s="22"/>
      <c r="CH624" s="22"/>
      <c r="CI624" s="22"/>
      <c r="CJ624" s="22"/>
      <c r="CK624" s="22"/>
      <c r="CL624" s="22"/>
      <c r="CM624" s="22"/>
      <c r="CN624" s="22"/>
      <c r="CO624" s="22"/>
      <c r="CP624" s="22"/>
      <c r="CQ624" s="22"/>
      <c r="CR624" s="22"/>
      <c r="CS624" s="22"/>
      <c r="CT624" s="22"/>
      <c r="CU624" s="22"/>
      <c r="CV624" s="22"/>
      <c r="CW624" s="22"/>
      <c r="CX624" s="22"/>
      <c r="CY624" s="22"/>
      <c r="CZ624" s="22"/>
      <c r="DA624" s="22"/>
      <c r="DB624" s="22"/>
      <c r="DC624" s="22"/>
      <c r="DD624" s="22"/>
      <c r="DE624" s="22"/>
      <c r="DF624" s="22"/>
      <c r="DG624" s="22"/>
      <c r="DH624" s="22"/>
      <c r="DI624" s="22"/>
      <c r="DJ624" s="22"/>
      <c r="DK624" s="22"/>
      <c r="DL624" s="22"/>
      <c r="DM624" s="22"/>
      <c r="DN624" s="22"/>
      <c r="DO624" s="22"/>
      <c r="DP624" s="22"/>
    </row>
    <row r="625" spans="3:120">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c r="BA625" s="22"/>
      <c r="BB625" s="22"/>
      <c r="BC625" s="22"/>
      <c r="BD625" s="22"/>
      <c r="BE625" s="22"/>
      <c r="BF625" s="22"/>
      <c r="BG625" s="22"/>
      <c r="BH625" s="22"/>
      <c r="BI625" s="22"/>
      <c r="BJ625" s="22"/>
      <c r="BK625" s="22"/>
      <c r="BL625" s="22"/>
      <c r="BM625" s="22"/>
      <c r="BN625" s="22"/>
      <c r="BO625" s="22"/>
      <c r="BP625" s="22"/>
      <c r="BQ625" s="22"/>
      <c r="BR625" s="22"/>
      <c r="BS625" s="22"/>
      <c r="BT625" s="22"/>
      <c r="BU625" s="22"/>
      <c r="BV625" s="22"/>
      <c r="BW625" s="22"/>
      <c r="BX625" s="22"/>
      <c r="BY625" s="22"/>
      <c r="BZ625" s="22"/>
      <c r="CA625" s="22"/>
      <c r="CB625" s="22"/>
      <c r="CC625" s="22"/>
      <c r="CD625" s="22"/>
      <c r="CE625" s="22"/>
      <c r="CF625" s="22"/>
      <c r="CG625" s="22"/>
      <c r="CH625" s="22"/>
      <c r="CI625" s="22"/>
      <c r="CJ625" s="22"/>
      <c r="CK625" s="22"/>
      <c r="CL625" s="22"/>
      <c r="CM625" s="22"/>
      <c r="CN625" s="22"/>
      <c r="CO625" s="22"/>
      <c r="CP625" s="22"/>
      <c r="CQ625" s="22"/>
      <c r="CR625" s="22"/>
      <c r="CS625" s="22"/>
      <c r="CT625" s="22"/>
      <c r="CU625" s="22"/>
      <c r="CV625" s="22"/>
      <c r="CW625" s="22"/>
      <c r="CX625" s="22"/>
      <c r="CY625" s="22"/>
      <c r="CZ625" s="22"/>
      <c r="DA625" s="22"/>
      <c r="DB625" s="22"/>
      <c r="DC625" s="22"/>
      <c r="DD625" s="22"/>
      <c r="DE625" s="22"/>
      <c r="DF625" s="22"/>
      <c r="DG625" s="22"/>
      <c r="DH625" s="22"/>
      <c r="DI625" s="22"/>
      <c r="DJ625" s="22"/>
      <c r="DK625" s="22"/>
      <c r="DL625" s="22"/>
      <c r="DM625" s="22"/>
      <c r="DN625" s="22"/>
      <c r="DO625" s="22"/>
      <c r="DP625" s="22"/>
    </row>
    <row r="626" spans="3:120">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c r="BA626" s="22"/>
      <c r="BB626" s="22"/>
      <c r="BC626" s="22"/>
      <c r="BD626" s="22"/>
      <c r="BE626" s="22"/>
      <c r="BF626" s="22"/>
      <c r="BG626" s="22"/>
      <c r="BH626" s="22"/>
      <c r="BI626" s="22"/>
      <c r="BJ626" s="22"/>
      <c r="BK626" s="22"/>
      <c r="BL626" s="22"/>
      <c r="BM626" s="22"/>
      <c r="BN626" s="22"/>
      <c r="BO626" s="22"/>
      <c r="BP626" s="22"/>
      <c r="BQ626" s="22"/>
      <c r="BR626" s="22"/>
      <c r="BS626" s="22"/>
      <c r="BT626" s="22"/>
      <c r="BU626" s="22"/>
      <c r="BV626" s="22"/>
      <c r="BW626" s="22"/>
      <c r="BX626" s="22"/>
      <c r="BY626" s="22"/>
      <c r="BZ626" s="22"/>
      <c r="CA626" s="22"/>
      <c r="CB626" s="22"/>
      <c r="CC626" s="22"/>
      <c r="CD626" s="22"/>
      <c r="CE626" s="22"/>
      <c r="CF626" s="22"/>
      <c r="CG626" s="22"/>
      <c r="CH626" s="22"/>
      <c r="CI626" s="22"/>
      <c r="CJ626" s="22"/>
      <c r="CK626" s="22"/>
      <c r="CL626" s="22"/>
      <c r="CM626" s="22"/>
      <c r="CN626" s="22"/>
      <c r="CO626" s="22"/>
      <c r="CP626" s="22"/>
      <c r="CQ626" s="22"/>
      <c r="CR626" s="22"/>
      <c r="CS626" s="22"/>
      <c r="CT626" s="22"/>
      <c r="CU626" s="22"/>
      <c r="CV626" s="22"/>
      <c r="CW626" s="22"/>
      <c r="CX626" s="22"/>
      <c r="CY626" s="22"/>
      <c r="CZ626" s="22"/>
      <c r="DA626" s="22"/>
      <c r="DB626" s="22"/>
      <c r="DC626" s="22"/>
      <c r="DD626" s="22"/>
      <c r="DE626" s="22"/>
      <c r="DF626" s="22"/>
      <c r="DG626" s="22"/>
      <c r="DH626" s="22"/>
      <c r="DI626" s="22"/>
      <c r="DJ626" s="22"/>
      <c r="DK626" s="22"/>
      <c r="DL626" s="22"/>
      <c r="DM626" s="22"/>
      <c r="DN626" s="22"/>
      <c r="DO626" s="22"/>
      <c r="DP626" s="22"/>
    </row>
    <row r="627" spans="3:120">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c r="BA627" s="22"/>
      <c r="BB627" s="22"/>
      <c r="BC627" s="22"/>
      <c r="BD627" s="22"/>
      <c r="BE627" s="22"/>
      <c r="BF627" s="22"/>
      <c r="BG627" s="22"/>
      <c r="BH627" s="22"/>
      <c r="BI627" s="22"/>
      <c r="BJ627" s="22"/>
      <c r="BK627" s="22"/>
      <c r="BL627" s="22"/>
      <c r="BM627" s="22"/>
      <c r="BN627" s="22"/>
      <c r="BO627" s="22"/>
      <c r="BP627" s="22"/>
      <c r="BQ627" s="22"/>
      <c r="BR627" s="22"/>
      <c r="BS627" s="22"/>
      <c r="BT627" s="22"/>
      <c r="BU627" s="22"/>
      <c r="BV627" s="22"/>
      <c r="BW627" s="22"/>
      <c r="BX627" s="22"/>
      <c r="BY627" s="22"/>
      <c r="BZ627" s="22"/>
      <c r="CA627" s="22"/>
      <c r="CB627" s="22"/>
      <c r="CC627" s="22"/>
      <c r="CD627" s="22"/>
      <c r="CE627" s="22"/>
      <c r="CF627" s="22"/>
      <c r="CG627" s="22"/>
      <c r="CH627" s="22"/>
      <c r="CI627" s="22"/>
      <c r="CJ627" s="22"/>
      <c r="CK627" s="22"/>
      <c r="CL627" s="22"/>
      <c r="CM627" s="22"/>
      <c r="CN627" s="22"/>
      <c r="CO627" s="22"/>
      <c r="CP627" s="22"/>
      <c r="CQ627" s="22"/>
      <c r="CR627" s="22"/>
      <c r="CS627" s="22"/>
      <c r="CT627" s="22"/>
      <c r="CU627" s="22"/>
      <c r="CV627" s="22"/>
      <c r="CW627" s="22"/>
      <c r="CX627" s="22"/>
      <c r="CY627" s="22"/>
      <c r="CZ627" s="22"/>
      <c r="DA627" s="22"/>
      <c r="DB627" s="22"/>
      <c r="DC627" s="22"/>
      <c r="DD627" s="22"/>
      <c r="DE627" s="22"/>
      <c r="DF627" s="22"/>
      <c r="DG627" s="22"/>
      <c r="DH627" s="22"/>
      <c r="DI627" s="22"/>
      <c r="DJ627" s="22"/>
      <c r="DK627" s="22"/>
      <c r="DL627" s="22"/>
      <c r="DM627" s="22"/>
      <c r="DN627" s="22"/>
      <c r="DO627" s="22"/>
      <c r="DP627" s="22"/>
    </row>
    <row r="628" spans="3:120">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c r="BA628" s="22"/>
      <c r="BB628" s="22"/>
      <c r="BC628" s="22"/>
      <c r="BD628" s="22"/>
      <c r="BE628" s="22"/>
      <c r="BF628" s="22"/>
      <c r="BG628" s="22"/>
      <c r="BH628" s="22"/>
      <c r="BI628" s="22"/>
      <c r="BJ628" s="22"/>
      <c r="BK628" s="22"/>
      <c r="BL628" s="22"/>
      <c r="BM628" s="22"/>
      <c r="BN628" s="22"/>
      <c r="BO628" s="22"/>
      <c r="BP628" s="22"/>
      <c r="BQ628" s="22"/>
      <c r="BR628" s="22"/>
      <c r="BS628" s="22"/>
      <c r="BT628" s="22"/>
      <c r="BU628" s="22"/>
      <c r="BV628" s="22"/>
      <c r="BW628" s="22"/>
      <c r="BX628" s="22"/>
      <c r="BY628" s="22"/>
      <c r="BZ628" s="22"/>
      <c r="CA628" s="22"/>
      <c r="CB628" s="22"/>
      <c r="CC628" s="22"/>
      <c r="CD628" s="22"/>
      <c r="CE628" s="22"/>
      <c r="CF628" s="22"/>
      <c r="CG628" s="22"/>
      <c r="CH628" s="22"/>
      <c r="CI628" s="22"/>
      <c r="CJ628" s="22"/>
      <c r="CK628" s="22"/>
      <c r="CL628" s="22"/>
      <c r="CM628" s="22"/>
      <c r="CN628" s="22"/>
      <c r="CO628" s="22"/>
      <c r="CP628" s="22"/>
      <c r="CQ628" s="22"/>
      <c r="CR628" s="22"/>
      <c r="CS628" s="22"/>
      <c r="CT628" s="22"/>
      <c r="CU628" s="22"/>
      <c r="CV628" s="22"/>
      <c r="CW628" s="22"/>
      <c r="CX628" s="22"/>
      <c r="CY628" s="22"/>
      <c r="CZ628" s="22"/>
      <c r="DA628" s="22"/>
      <c r="DB628" s="22"/>
      <c r="DC628" s="22"/>
      <c r="DD628" s="22"/>
      <c r="DE628" s="22"/>
      <c r="DF628" s="22"/>
      <c r="DG628" s="22"/>
      <c r="DH628" s="22"/>
      <c r="DI628" s="22"/>
      <c r="DJ628" s="22"/>
      <c r="DK628" s="22"/>
      <c r="DL628" s="22"/>
      <c r="DM628" s="22"/>
      <c r="DN628" s="22"/>
      <c r="DO628" s="22"/>
      <c r="DP628" s="22"/>
    </row>
    <row r="629" spans="3:120">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c r="BA629" s="22"/>
      <c r="BB629" s="22"/>
      <c r="BC629" s="22"/>
      <c r="BD629" s="22"/>
      <c r="BE629" s="22"/>
      <c r="BF629" s="22"/>
      <c r="BG629" s="22"/>
      <c r="BH629" s="22"/>
      <c r="BI629" s="22"/>
      <c r="BJ629" s="22"/>
      <c r="BK629" s="22"/>
      <c r="BL629" s="22"/>
      <c r="BM629" s="22"/>
      <c r="BN629" s="22"/>
      <c r="BO629" s="22"/>
      <c r="BP629" s="22"/>
      <c r="BQ629" s="22"/>
      <c r="BR629" s="22"/>
      <c r="BS629" s="22"/>
      <c r="BT629" s="22"/>
      <c r="BU629" s="22"/>
      <c r="BV629" s="22"/>
      <c r="BW629" s="22"/>
      <c r="BX629" s="22"/>
      <c r="BY629" s="22"/>
      <c r="BZ629" s="22"/>
      <c r="CA629" s="22"/>
      <c r="CB629" s="22"/>
      <c r="CC629" s="22"/>
      <c r="CD629" s="22"/>
      <c r="CE629" s="22"/>
      <c r="CF629" s="22"/>
      <c r="CG629" s="22"/>
      <c r="CH629" s="22"/>
      <c r="CI629" s="22"/>
      <c r="CJ629" s="22"/>
      <c r="CK629" s="22"/>
      <c r="CL629" s="22"/>
      <c r="CM629" s="22"/>
      <c r="CN629" s="22"/>
      <c r="CO629" s="22"/>
      <c r="CP629" s="22"/>
      <c r="CQ629" s="22"/>
      <c r="CR629" s="22"/>
      <c r="CS629" s="22"/>
      <c r="CT629" s="22"/>
      <c r="CU629" s="22"/>
      <c r="CV629" s="22"/>
      <c r="CW629" s="22"/>
      <c r="CX629" s="22"/>
      <c r="CY629" s="22"/>
      <c r="CZ629" s="22"/>
      <c r="DA629" s="22"/>
      <c r="DB629" s="22"/>
      <c r="DC629" s="22"/>
      <c r="DD629" s="22"/>
      <c r="DE629" s="22"/>
      <c r="DF629" s="22"/>
      <c r="DG629" s="22"/>
      <c r="DH629" s="22"/>
      <c r="DI629" s="22"/>
      <c r="DJ629" s="22"/>
      <c r="DK629" s="22"/>
      <c r="DL629" s="22"/>
      <c r="DM629" s="22"/>
      <c r="DN629" s="22"/>
      <c r="DO629" s="22"/>
      <c r="DP629" s="22"/>
    </row>
    <row r="630" spans="3:120">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c r="BA630" s="22"/>
      <c r="BB630" s="22"/>
      <c r="BC630" s="22"/>
      <c r="BD630" s="22"/>
      <c r="BE630" s="22"/>
      <c r="BF630" s="22"/>
      <c r="BG630" s="22"/>
      <c r="BH630" s="22"/>
      <c r="BI630" s="22"/>
      <c r="BJ630" s="22"/>
      <c r="BK630" s="22"/>
      <c r="BL630" s="22"/>
      <c r="BM630" s="22"/>
      <c r="BN630" s="22"/>
      <c r="BO630" s="22"/>
      <c r="BP630" s="22"/>
      <c r="BQ630" s="22"/>
      <c r="BR630" s="22"/>
      <c r="BS630" s="22"/>
      <c r="BT630" s="22"/>
      <c r="BU630" s="22"/>
      <c r="BV630" s="22"/>
      <c r="BW630" s="22"/>
      <c r="BX630" s="22"/>
      <c r="BY630" s="22"/>
      <c r="BZ630" s="22"/>
      <c r="CA630" s="22"/>
      <c r="CB630" s="22"/>
      <c r="CC630" s="22"/>
      <c r="CD630" s="22"/>
      <c r="CE630" s="22"/>
      <c r="CF630" s="22"/>
      <c r="CG630" s="22"/>
      <c r="CH630" s="22"/>
      <c r="CI630" s="22"/>
      <c r="CJ630" s="22"/>
      <c r="CK630" s="22"/>
      <c r="CL630" s="22"/>
      <c r="CM630" s="22"/>
      <c r="CN630" s="22"/>
      <c r="CO630" s="22"/>
      <c r="CP630" s="22"/>
      <c r="CQ630" s="22"/>
      <c r="CR630" s="22"/>
      <c r="CS630" s="22"/>
      <c r="CT630" s="22"/>
      <c r="CU630" s="22"/>
      <c r="CV630" s="22"/>
      <c r="CW630" s="22"/>
      <c r="CX630" s="22"/>
      <c r="CY630" s="22"/>
      <c r="CZ630" s="22"/>
      <c r="DA630" s="22"/>
      <c r="DB630" s="22"/>
      <c r="DC630" s="22"/>
      <c r="DD630" s="22"/>
      <c r="DE630" s="22"/>
      <c r="DF630" s="22"/>
      <c r="DG630" s="22"/>
      <c r="DH630" s="22"/>
      <c r="DI630" s="22"/>
      <c r="DJ630" s="22"/>
      <c r="DK630" s="22"/>
      <c r="DL630" s="22"/>
      <c r="DM630" s="22"/>
      <c r="DN630" s="22"/>
      <c r="DO630" s="22"/>
      <c r="DP630" s="22"/>
    </row>
    <row r="631" spans="3:120">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c r="BB631" s="22"/>
      <c r="BC631" s="22"/>
      <c r="BD631" s="22"/>
      <c r="BE631" s="22"/>
      <c r="BF631" s="22"/>
      <c r="BG631" s="22"/>
      <c r="BH631" s="22"/>
      <c r="BI631" s="22"/>
      <c r="BJ631" s="22"/>
      <c r="BK631" s="22"/>
      <c r="BL631" s="22"/>
      <c r="BM631" s="22"/>
      <c r="BN631" s="22"/>
      <c r="BO631" s="22"/>
      <c r="BP631" s="22"/>
      <c r="BQ631" s="22"/>
      <c r="BR631" s="22"/>
      <c r="BS631" s="22"/>
      <c r="BT631" s="22"/>
      <c r="BU631" s="22"/>
      <c r="BV631" s="22"/>
      <c r="BW631" s="22"/>
      <c r="BX631" s="22"/>
      <c r="BY631" s="22"/>
      <c r="BZ631" s="22"/>
      <c r="CA631" s="22"/>
      <c r="CB631" s="22"/>
      <c r="CC631" s="22"/>
      <c r="CD631" s="22"/>
      <c r="CE631" s="22"/>
      <c r="CF631" s="22"/>
      <c r="CG631" s="22"/>
      <c r="CH631" s="22"/>
      <c r="CI631" s="22"/>
      <c r="CJ631" s="22"/>
      <c r="CK631" s="22"/>
      <c r="CL631" s="22"/>
      <c r="CM631" s="22"/>
      <c r="CN631" s="22"/>
      <c r="CO631" s="22"/>
      <c r="CP631" s="22"/>
      <c r="CQ631" s="22"/>
      <c r="CR631" s="22"/>
      <c r="CS631" s="22"/>
      <c r="CT631" s="22"/>
      <c r="CU631" s="22"/>
      <c r="CV631" s="22"/>
      <c r="CW631" s="22"/>
      <c r="CX631" s="22"/>
      <c r="CY631" s="22"/>
      <c r="CZ631" s="22"/>
      <c r="DA631" s="22"/>
      <c r="DB631" s="22"/>
      <c r="DC631" s="22"/>
      <c r="DD631" s="22"/>
      <c r="DE631" s="22"/>
      <c r="DF631" s="22"/>
      <c r="DG631" s="22"/>
      <c r="DH631" s="22"/>
      <c r="DI631" s="22"/>
      <c r="DJ631" s="22"/>
      <c r="DK631" s="22"/>
      <c r="DL631" s="22"/>
      <c r="DM631" s="22"/>
      <c r="DN631" s="22"/>
      <c r="DO631" s="22"/>
      <c r="DP631" s="22"/>
    </row>
    <row r="632" spans="3:120">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c r="BA632" s="22"/>
      <c r="BB632" s="22"/>
      <c r="BC632" s="22"/>
      <c r="BD632" s="22"/>
      <c r="BE632" s="22"/>
      <c r="BF632" s="22"/>
      <c r="BG632" s="22"/>
      <c r="BH632" s="22"/>
      <c r="BI632" s="22"/>
      <c r="BJ632" s="22"/>
      <c r="BK632" s="22"/>
      <c r="BL632" s="22"/>
      <c r="BM632" s="22"/>
      <c r="BN632" s="22"/>
      <c r="BO632" s="22"/>
      <c r="BP632" s="22"/>
      <c r="BQ632" s="22"/>
      <c r="BR632" s="22"/>
      <c r="BS632" s="22"/>
      <c r="BT632" s="22"/>
      <c r="BU632" s="22"/>
      <c r="BV632" s="22"/>
      <c r="BW632" s="22"/>
      <c r="BX632" s="22"/>
      <c r="BY632" s="22"/>
      <c r="BZ632" s="22"/>
      <c r="CA632" s="22"/>
      <c r="CB632" s="22"/>
      <c r="CC632" s="22"/>
      <c r="CD632" s="22"/>
      <c r="CE632" s="22"/>
      <c r="CF632" s="22"/>
      <c r="CG632" s="22"/>
      <c r="CH632" s="22"/>
      <c r="CI632" s="22"/>
      <c r="CJ632" s="22"/>
      <c r="CK632" s="22"/>
      <c r="CL632" s="22"/>
      <c r="CM632" s="22"/>
      <c r="CN632" s="22"/>
      <c r="CO632" s="22"/>
      <c r="CP632" s="22"/>
      <c r="CQ632" s="22"/>
      <c r="CR632" s="22"/>
      <c r="CS632" s="22"/>
      <c r="CT632" s="22"/>
      <c r="CU632" s="22"/>
      <c r="CV632" s="22"/>
      <c r="CW632" s="22"/>
      <c r="CX632" s="22"/>
      <c r="CY632" s="22"/>
      <c r="CZ632" s="22"/>
      <c r="DA632" s="22"/>
      <c r="DB632" s="22"/>
      <c r="DC632" s="22"/>
      <c r="DD632" s="22"/>
      <c r="DE632" s="22"/>
      <c r="DF632" s="22"/>
      <c r="DG632" s="22"/>
      <c r="DH632" s="22"/>
      <c r="DI632" s="22"/>
      <c r="DJ632" s="22"/>
      <c r="DK632" s="22"/>
      <c r="DL632" s="22"/>
      <c r="DM632" s="22"/>
      <c r="DN632" s="22"/>
      <c r="DO632" s="22"/>
      <c r="DP632" s="22"/>
    </row>
    <row r="633" spans="3:120">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c r="BA633" s="22"/>
      <c r="BB633" s="22"/>
      <c r="BC633" s="22"/>
      <c r="BD633" s="22"/>
      <c r="BE633" s="22"/>
      <c r="BF633" s="22"/>
      <c r="BG633" s="22"/>
      <c r="BH633" s="22"/>
      <c r="BI633" s="22"/>
      <c r="BJ633" s="22"/>
      <c r="BK633" s="22"/>
      <c r="BL633" s="22"/>
      <c r="BM633" s="22"/>
      <c r="BN633" s="22"/>
      <c r="BO633" s="22"/>
      <c r="BP633" s="22"/>
      <c r="BQ633" s="22"/>
      <c r="BR633" s="22"/>
      <c r="BS633" s="22"/>
      <c r="BT633" s="22"/>
      <c r="BU633" s="22"/>
      <c r="BV633" s="22"/>
      <c r="BW633" s="22"/>
      <c r="BX633" s="22"/>
      <c r="BY633" s="22"/>
      <c r="BZ633" s="22"/>
      <c r="CA633" s="22"/>
      <c r="CB633" s="22"/>
      <c r="CC633" s="22"/>
      <c r="CD633" s="22"/>
      <c r="CE633" s="22"/>
      <c r="CF633" s="22"/>
      <c r="CG633" s="22"/>
      <c r="CH633" s="22"/>
      <c r="CI633" s="22"/>
      <c r="CJ633" s="22"/>
      <c r="CK633" s="22"/>
      <c r="CL633" s="22"/>
      <c r="CM633" s="22"/>
      <c r="CN633" s="22"/>
      <c r="CO633" s="22"/>
      <c r="CP633" s="22"/>
      <c r="CQ633" s="22"/>
      <c r="CR633" s="22"/>
      <c r="CS633" s="22"/>
      <c r="CT633" s="22"/>
      <c r="CU633" s="22"/>
      <c r="CV633" s="22"/>
      <c r="CW633" s="22"/>
      <c r="CX633" s="22"/>
      <c r="CY633" s="22"/>
      <c r="CZ633" s="22"/>
      <c r="DA633" s="22"/>
      <c r="DB633" s="22"/>
      <c r="DC633" s="22"/>
      <c r="DD633" s="22"/>
      <c r="DE633" s="22"/>
      <c r="DF633" s="22"/>
      <c r="DG633" s="22"/>
      <c r="DH633" s="22"/>
      <c r="DI633" s="22"/>
      <c r="DJ633" s="22"/>
      <c r="DK633" s="22"/>
      <c r="DL633" s="22"/>
      <c r="DM633" s="22"/>
      <c r="DN633" s="22"/>
      <c r="DO633" s="22"/>
      <c r="DP633" s="22"/>
    </row>
    <row r="634" spans="3:120">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c r="BA634" s="22"/>
      <c r="BB634" s="22"/>
      <c r="BC634" s="22"/>
      <c r="BD634" s="22"/>
      <c r="BE634" s="22"/>
      <c r="BF634" s="22"/>
      <c r="BG634" s="22"/>
      <c r="BH634" s="22"/>
      <c r="BI634" s="22"/>
      <c r="BJ634" s="22"/>
      <c r="BK634" s="22"/>
      <c r="BL634" s="22"/>
      <c r="BM634" s="22"/>
      <c r="BN634" s="22"/>
      <c r="BO634" s="22"/>
      <c r="BP634" s="22"/>
      <c r="BQ634" s="22"/>
      <c r="BR634" s="22"/>
      <c r="BS634" s="22"/>
      <c r="BT634" s="22"/>
      <c r="BU634" s="22"/>
      <c r="BV634" s="22"/>
      <c r="BW634" s="22"/>
      <c r="BX634" s="22"/>
      <c r="BY634" s="22"/>
      <c r="BZ634" s="22"/>
      <c r="CA634" s="22"/>
      <c r="CB634" s="22"/>
      <c r="CC634" s="22"/>
      <c r="CD634" s="22"/>
      <c r="CE634" s="22"/>
      <c r="CF634" s="22"/>
      <c r="CG634" s="22"/>
      <c r="CH634" s="22"/>
      <c r="CI634" s="22"/>
      <c r="CJ634" s="22"/>
      <c r="CK634" s="22"/>
      <c r="CL634" s="22"/>
      <c r="CM634" s="22"/>
      <c r="CN634" s="22"/>
      <c r="CO634" s="22"/>
      <c r="CP634" s="22"/>
      <c r="CQ634" s="22"/>
      <c r="CR634" s="22"/>
      <c r="CS634" s="22"/>
      <c r="CT634" s="22"/>
      <c r="CU634" s="22"/>
      <c r="CV634" s="22"/>
      <c r="CW634" s="22"/>
      <c r="CX634" s="22"/>
      <c r="CY634" s="22"/>
      <c r="CZ634" s="22"/>
      <c r="DA634" s="22"/>
      <c r="DB634" s="22"/>
      <c r="DC634" s="22"/>
      <c r="DD634" s="22"/>
      <c r="DE634" s="22"/>
      <c r="DF634" s="22"/>
      <c r="DG634" s="22"/>
      <c r="DH634" s="22"/>
      <c r="DI634" s="22"/>
      <c r="DJ634" s="22"/>
      <c r="DK634" s="22"/>
      <c r="DL634" s="22"/>
      <c r="DM634" s="22"/>
      <c r="DN634" s="22"/>
      <c r="DO634" s="22"/>
      <c r="DP634" s="22"/>
    </row>
    <row r="635" spans="3:120">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c r="BA635" s="22"/>
      <c r="BB635" s="22"/>
      <c r="BC635" s="22"/>
      <c r="BD635" s="22"/>
      <c r="BE635" s="22"/>
      <c r="BF635" s="22"/>
      <c r="BG635" s="22"/>
      <c r="BH635" s="22"/>
      <c r="BI635" s="22"/>
      <c r="BJ635" s="22"/>
      <c r="BK635" s="22"/>
      <c r="BL635" s="22"/>
      <c r="BM635" s="22"/>
      <c r="BN635" s="22"/>
      <c r="BO635" s="22"/>
      <c r="BP635" s="22"/>
      <c r="BQ635" s="22"/>
      <c r="BR635" s="22"/>
      <c r="BS635" s="22"/>
      <c r="BT635" s="22"/>
      <c r="BU635" s="22"/>
      <c r="BV635" s="22"/>
      <c r="BW635" s="22"/>
      <c r="BX635" s="22"/>
      <c r="BY635" s="22"/>
      <c r="BZ635" s="22"/>
      <c r="CA635" s="22"/>
      <c r="CB635" s="22"/>
      <c r="CC635" s="22"/>
      <c r="CD635" s="22"/>
      <c r="CE635" s="22"/>
      <c r="CF635" s="22"/>
      <c r="CG635" s="22"/>
      <c r="CH635" s="22"/>
      <c r="CI635" s="22"/>
      <c r="CJ635" s="22"/>
      <c r="CK635" s="22"/>
      <c r="CL635" s="22"/>
      <c r="CM635" s="22"/>
      <c r="CN635" s="22"/>
      <c r="CO635" s="22"/>
      <c r="CP635" s="22"/>
      <c r="CQ635" s="22"/>
      <c r="CR635" s="22"/>
      <c r="CS635" s="22"/>
      <c r="CT635" s="22"/>
      <c r="CU635" s="22"/>
      <c r="CV635" s="22"/>
      <c r="CW635" s="22"/>
      <c r="CX635" s="22"/>
      <c r="CY635" s="22"/>
      <c r="CZ635" s="22"/>
      <c r="DA635" s="22"/>
      <c r="DB635" s="22"/>
      <c r="DC635" s="22"/>
      <c r="DD635" s="22"/>
      <c r="DE635" s="22"/>
      <c r="DF635" s="22"/>
      <c r="DG635" s="22"/>
      <c r="DH635" s="22"/>
      <c r="DI635" s="22"/>
      <c r="DJ635" s="22"/>
      <c r="DK635" s="22"/>
      <c r="DL635" s="22"/>
      <c r="DM635" s="22"/>
      <c r="DN635" s="22"/>
      <c r="DO635" s="22"/>
      <c r="DP635" s="22"/>
    </row>
    <row r="636" spans="3:120">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c r="BB636" s="22"/>
      <c r="BC636" s="22"/>
      <c r="BD636" s="22"/>
      <c r="BE636" s="22"/>
      <c r="BF636" s="22"/>
      <c r="BG636" s="22"/>
      <c r="BH636" s="22"/>
      <c r="BI636" s="22"/>
      <c r="BJ636" s="22"/>
      <c r="BK636" s="22"/>
      <c r="BL636" s="22"/>
      <c r="BM636" s="22"/>
      <c r="BN636" s="22"/>
      <c r="BO636" s="22"/>
      <c r="BP636" s="22"/>
      <c r="BQ636" s="22"/>
      <c r="BR636" s="22"/>
      <c r="BS636" s="22"/>
      <c r="BT636" s="22"/>
      <c r="BU636" s="22"/>
      <c r="BV636" s="22"/>
      <c r="BW636" s="22"/>
      <c r="BX636" s="22"/>
      <c r="BY636" s="22"/>
      <c r="BZ636" s="22"/>
      <c r="CA636" s="22"/>
      <c r="CB636" s="22"/>
      <c r="CC636" s="22"/>
      <c r="CD636" s="22"/>
      <c r="CE636" s="22"/>
      <c r="CF636" s="22"/>
      <c r="CG636" s="22"/>
      <c r="CH636" s="22"/>
      <c r="CI636" s="22"/>
      <c r="CJ636" s="22"/>
      <c r="CK636" s="22"/>
      <c r="CL636" s="22"/>
      <c r="CM636" s="22"/>
      <c r="CN636" s="22"/>
      <c r="CO636" s="22"/>
      <c r="CP636" s="22"/>
      <c r="CQ636" s="22"/>
      <c r="CR636" s="22"/>
      <c r="CS636" s="22"/>
      <c r="CT636" s="22"/>
      <c r="CU636" s="22"/>
      <c r="CV636" s="22"/>
      <c r="CW636" s="22"/>
      <c r="CX636" s="22"/>
      <c r="CY636" s="22"/>
      <c r="CZ636" s="22"/>
      <c r="DA636" s="22"/>
      <c r="DB636" s="22"/>
      <c r="DC636" s="22"/>
      <c r="DD636" s="22"/>
      <c r="DE636" s="22"/>
      <c r="DF636" s="22"/>
      <c r="DG636" s="22"/>
      <c r="DH636" s="22"/>
      <c r="DI636" s="22"/>
      <c r="DJ636" s="22"/>
      <c r="DK636" s="22"/>
      <c r="DL636" s="22"/>
      <c r="DM636" s="22"/>
      <c r="DN636" s="22"/>
      <c r="DO636" s="22"/>
      <c r="DP636" s="22"/>
    </row>
    <row r="637" spans="3:120">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c r="BB637" s="22"/>
      <c r="BC637" s="22"/>
      <c r="BD637" s="22"/>
      <c r="BE637" s="22"/>
      <c r="BF637" s="22"/>
      <c r="BG637" s="22"/>
      <c r="BH637" s="22"/>
      <c r="BI637" s="22"/>
      <c r="BJ637" s="22"/>
      <c r="BK637" s="22"/>
      <c r="BL637" s="22"/>
      <c r="BM637" s="22"/>
      <c r="BN637" s="22"/>
      <c r="BO637" s="22"/>
      <c r="BP637" s="22"/>
      <c r="BQ637" s="22"/>
      <c r="BR637" s="22"/>
      <c r="BS637" s="22"/>
      <c r="BT637" s="22"/>
      <c r="BU637" s="22"/>
      <c r="BV637" s="22"/>
      <c r="BW637" s="22"/>
      <c r="BX637" s="22"/>
      <c r="BY637" s="22"/>
      <c r="BZ637" s="22"/>
      <c r="CA637" s="22"/>
      <c r="CB637" s="22"/>
      <c r="CC637" s="22"/>
      <c r="CD637" s="22"/>
      <c r="CE637" s="22"/>
      <c r="CF637" s="22"/>
      <c r="CG637" s="22"/>
      <c r="CH637" s="22"/>
      <c r="CI637" s="22"/>
      <c r="CJ637" s="22"/>
      <c r="CK637" s="22"/>
      <c r="CL637" s="22"/>
      <c r="CM637" s="22"/>
      <c r="CN637" s="22"/>
      <c r="CO637" s="22"/>
      <c r="CP637" s="22"/>
      <c r="CQ637" s="22"/>
      <c r="CR637" s="22"/>
      <c r="CS637" s="22"/>
      <c r="CT637" s="22"/>
      <c r="CU637" s="22"/>
      <c r="CV637" s="22"/>
      <c r="CW637" s="22"/>
      <c r="CX637" s="22"/>
      <c r="CY637" s="22"/>
      <c r="CZ637" s="22"/>
      <c r="DA637" s="22"/>
      <c r="DB637" s="22"/>
      <c r="DC637" s="22"/>
      <c r="DD637" s="22"/>
      <c r="DE637" s="22"/>
      <c r="DF637" s="22"/>
      <c r="DG637" s="22"/>
      <c r="DH637" s="22"/>
      <c r="DI637" s="22"/>
      <c r="DJ637" s="22"/>
      <c r="DK637" s="22"/>
      <c r="DL637" s="22"/>
      <c r="DM637" s="22"/>
      <c r="DN637" s="22"/>
      <c r="DO637" s="22"/>
      <c r="DP637" s="22"/>
    </row>
    <row r="638" spans="3:120">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c r="BA638" s="22"/>
      <c r="BB638" s="22"/>
      <c r="BC638" s="22"/>
      <c r="BD638" s="22"/>
      <c r="BE638" s="22"/>
      <c r="BF638" s="22"/>
      <c r="BG638" s="22"/>
      <c r="BH638" s="22"/>
      <c r="BI638" s="22"/>
      <c r="BJ638" s="22"/>
      <c r="BK638" s="22"/>
      <c r="BL638" s="22"/>
      <c r="BM638" s="22"/>
      <c r="BN638" s="22"/>
      <c r="BO638" s="22"/>
      <c r="BP638" s="22"/>
      <c r="BQ638" s="22"/>
      <c r="BR638" s="22"/>
      <c r="BS638" s="22"/>
      <c r="BT638" s="22"/>
      <c r="BU638" s="22"/>
      <c r="BV638" s="22"/>
      <c r="BW638" s="22"/>
      <c r="BX638" s="22"/>
      <c r="BY638" s="22"/>
      <c r="BZ638" s="22"/>
      <c r="CA638" s="22"/>
      <c r="CB638" s="22"/>
      <c r="CC638" s="22"/>
      <c r="CD638" s="22"/>
      <c r="CE638" s="22"/>
      <c r="CF638" s="22"/>
      <c r="CG638" s="22"/>
      <c r="CH638" s="22"/>
      <c r="CI638" s="22"/>
      <c r="CJ638" s="22"/>
      <c r="CK638" s="22"/>
      <c r="CL638" s="22"/>
      <c r="CM638" s="22"/>
      <c r="CN638" s="22"/>
      <c r="CO638" s="22"/>
      <c r="CP638" s="22"/>
      <c r="CQ638" s="22"/>
      <c r="CR638" s="22"/>
      <c r="CS638" s="22"/>
      <c r="CT638" s="22"/>
      <c r="CU638" s="22"/>
      <c r="CV638" s="22"/>
      <c r="CW638" s="22"/>
      <c r="CX638" s="22"/>
      <c r="CY638" s="22"/>
      <c r="CZ638" s="22"/>
      <c r="DA638" s="22"/>
      <c r="DB638" s="22"/>
      <c r="DC638" s="22"/>
      <c r="DD638" s="22"/>
      <c r="DE638" s="22"/>
      <c r="DF638" s="22"/>
      <c r="DG638" s="22"/>
      <c r="DH638" s="22"/>
      <c r="DI638" s="22"/>
      <c r="DJ638" s="22"/>
      <c r="DK638" s="22"/>
      <c r="DL638" s="22"/>
      <c r="DM638" s="22"/>
      <c r="DN638" s="22"/>
      <c r="DO638" s="22"/>
      <c r="DP638" s="22"/>
    </row>
    <row r="639" spans="3:120">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c r="BA639" s="22"/>
      <c r="BB639" s="22"/>
      <c r="BC639" s="22"/>
      <c r="BD639" s="22"/>
      <c r="BE639" s="22"/>
      <c r="BF639" s="22"/>
      <c r="BG639" s="22"/>
      <c r="BH639" s="22"/>
      <c r="BI639" s="22"/>
      <c r="BJ639" s="22"/>
      <c r="BK639" s="22"/>
      <c r="BL639" s="22"/>
      <c r="BM639" s="22"/>
      <c r="BN639" s="22"/>
      <c r="BO639" s="22"/>
      <c r="BP639" s="22"/>
      <c r="BQ639" s="22"/>
      <c r="BR639" s="22"/>
      <c r="BS639" s="22"/>
      <c r="BT639" s="22"/>
      <c r="BU639" s="22"/>
      <c r="BV639" s="22"/>
      <c r="BW639" s="22"/>
      <c r="BX639" s="22"/>
      <c r="BY639" s="22"/>
      <c r="BZ639" s="22"/>
      <c r="CA639" s="22"/>
      <c r="CB639" s="22"/>
      <c r="CC639" s="22"/>
      <c r="CD639" s="22"/>
      <c r="CE639" s="22"/>
      <c r="CF639" s="22"/>
      <c r="CG639" s="22"/>
      <c r="CH639" s="22"/>
      <c r="CI639" s="22"/>
      <c r="CJ639" s="22"/>
      <c r="CK639" s="22"/>
      <c r="CL639" s="22"/>
      <c r="CM639" s="22"/>
      <c r="CN639" s="22"/>
      <c r="CO639" s="22"/>
      <c r="CP639" s="22"/>
      <c r="CQ639" s="22"/>
      <c r="CR639" s="22"/>
      <c r="CS639" s="22"/>
      <c r="CT639" s="22"/>
      <c r="CU639" s="22"/>
      <c r="CV639" s="22"/>
      <c r="CW639" s="22"/>
      <c r="CX639" s="22"/>
      <c r="CY639" s="22"/>
      <c r="CZ639" s="22"/>
      <c r="DA639" s="22"/>
      <c r="DB639" s="22"/>
      <c r="DC639" s="22"/>
      <c r="DD639" s="22"/>
      <c r="DE639" s="22"/>
      <c r="DF639" s="22"/>
      <c r="DG639" s="22"/>
      <c r="DH639" s="22"/>
      <c r="DI639" s="22"/>
      <c r="DJ639" s="22"/>
      <c r="DK639" s="22"/>
      <c r="DL639" s="22"/>
      <c r="DM639" s="22"/>
      <c r="DN639" s="22"/>
      <c r="DO639" s="22"/>
      <c r="DP639" s="22"/>
    </row>
    <row r="640" spans="3:120">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c r="BB640" s="22"/>
      <c r="BC640" s="22"/>
      <c r="BD640" s="22"/>
      <c r="BE640" s="22"/>
      <c r="BF640" s="22"/>
      <c r="BG640" s="22"/>
      <c r="BH640" s="22"/>
      <c r="BI640" s="22"/>
      <c r="BJ640" s="22"/>
      <c r="BK640" s="22"/>
      <c r="BL640" s="22"/>
      <c r="BM640" s="22"/>
      <c r="BN640" s="22"/>
      <c r="BO640" s="22"/>
      <c r="BP640" s="22"/>
      <c r="BQ640" s="22"/>
      <c r="BR640" s="22"/>
      <c r="BS640" s="22"/>
      <c r="BT640" s="22"/>
      <c r="BU640" s="22"/>
      <c r="BV640" s="22"/>
      <c r="BW640" s="22"/>
      <c r="BX640" s="22"/>
      <c r="BY640" s="22"/>
      <c r="BZ640" s="22"/>
      <c r="CA640" s="22"/>
      <c r="CB640" s="22"/>
      <c r="CC640" s="22"/>
      <c r="CD640" s="22"/>
      <c r="CE640" s="22"/>
      <c r="CF640" s="22"/>
      <c r="CG640" s="22"/>
      <c r="CH640" s="22"/>
      <c r="CI640" s="22"/>
      <c r="CJ640" s="22"/>
      <c r="CK640" s="22"/>
      <c r="CL640" s="22"/>
      <c r="CM640" s="22"/>
      <c r="CN640" s="22"/>
      <c r="CO640" s="22"/>
      <c r="CP640" s="22"/>
      <c r="CQ640" s="22"/>
      <c r="CR640" s="22"/>
      <c r="CS640" s="22"/>
      <c r="CT640" s="22"/>
      <c r="CU640" s="22"/>
      <c r="CV640" s="22"/>
      <c r="CW640" s="22"/>
      <c r="CX640" s="22"/>
      <c r="CY640" s="22"/>
      <c r="CZ640" s="22"/>
      <c r="DA640" s="22"/>
      <c r="DB640" s="22"/>
      <c r="DC640" s="22"/>
      <c r="DD640" s="22"/>
      <c r="DE640" s="22"/>
      <c r="DF640" s="22"/>
      <c r="DG640" s="22"/>
      <c r="DH640" s="22"/>
      <c r="DI640" s="22"/>
      <c r="DJ640" s="22"/>
      <c r="DK640" s="22"/>
      <c r="DL640" s="22"/>
      <c r="DM640" s="22"/>
      <c r="DN640" s="22"/>
      <c r="DO640" s="22"/>
      <c r="DP640" s="22"/>
    </row>
    <row r="641" spans="3:120">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c r="BB641" s="22"/>
      <c r="BC641" s="22"/>
      <c r="BD641" s="22"/>
      <c r="BE641" s="22"/>
      <c r="BF641" s="22"/>
      <c r="BG641" s="22"/>
      <c r="BH641" s="22"/>
      <c r="BI641" s="22"/>
      <c r="BJ641" s="22"/>
      <c r="BK641" s="22"/>
      <c r="BL641" s="22"/>
      <c r="BM641" s="22"/>
      <c r="BN641" s="22"/>
      <c r="BO641" s="22"/>
      <c r="BP641" s="22"/>
      <c r="BQ641" s="22"/>
      <c r="BR641" s="22"/>
      <c r="BS641" s="22"/>
      <c r="BT641" s="22"/>
      <c r="BU641" s="22"/>
      <c r="BV641" s="22"/>
      <c r="BW641" s="22"/>
      <c r="BX641" s="22"/>
      <c r="BY641" s="22"/>
      <c r="BZ641" s="22"/>
      <c r="CA641" s="22"/>
      <c r="CB641" s="22"/>
      <c r="CC641" s="22"/>
      <c r="CD641" s="22"/>
      <c r="CE641" s="22"/>
      <c r="CF641" s="22"/>
      <c r="CG641" s="22"/>
      <c r="CH641" s="22"/>
      <c r="CI641" s="22"/>
      <c r="CJ641" s="22"/>
      <c r="CK641" s="22"/>
      <c r="CL641" s="22"/>
      <c r="CM641" s="22"/>
      <c r="CN641" s="22"/>
      <c r="CO641" s="22"/>
      <c r="CP641" s="22"/>
      <c r="CQ641" s="22"/>
      <c r="CR641" s="22"/>
      <c r="CS641" s="22"/>
      <c r="CT641" s="22"/>
      <c r="CU641" s="22"/>
      <c r="CV641" s="22"/>
      <c r="CW641" s="22"/>
      <c r="CX641" s="22"/>
      <c r="CY641" s="22"/>
      <c r="CZ641" s="22"/>
      <c r="DA641" s="22"/>
      <c r="DB641" s="22"/>
      <c r="DC641" s="22"/>
      <c r="DD641" s="22"/>
      <c r="DE641" s="22"/>
      <c r="DF641" s="22"/>
      <c r="DG641" s="22"/>
      <c r="DH641" s="22"/>
      <c r="DI641" s="22"/>
      <c r="DJ641" s="22"/>
      <c r="DK641" s="22"/>
      <c r="DL641" s="22"/>
      <c r="DM641" s="22"/>
      <c r="DN641" s="22"/>
      <c r="DO641" s="22"/>
      <c r="DP641" s="22"/>
    </row>
    <row r="642" spans="3:120">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c r="BA642" s="22"/>
      <c r="BB642" s="22"/>
      <c r="BC642" s="22"/>
      <c r="BD642" s="22"/>
      <c r="BE642" s="22"/>
      <c r="BF642" s="22"/>
      <c r="BG642" s="22"/>
      <c r="BH642" s="22"/>
      <c r="BI642" s="22"/>
      <c r="BJ642" s="22"/>
      <c r="BK642" s="22"/>
      <c r="BL642" s="22"/>
      <c r="BM642" s="22"/>
      <c r="BN642" s="22"/>
      <c r="BO642" s="22"/>
      <c r="BP642" s="22"/>
      <c r="BQ642" s="22"/>
      <c r="BR642" s="22"/>
      <c r="BS642" s="22"/>
      <c r="BT642" s="22"/>
      <c r="BU642" s="22"/>
      <c r="BV642" s="22"/>
      <c r="BW642" s="22"/>
      <c r="BX642" s="22"/>
      <c r="BY642" s="22"/>
      <c r="BZ642" s="22"/>
      <c r="CA642" s="22"/>
      <c r="CB642" s="22"/>
      <c r="CC642" s="22"/>
      <c r="CD642" s="22"/>
      <c r="CE642" s="22"/>
      <c r="CF642" s="22"/>
      <c r="CG642" s="22"/>
      <c r="CH642" s="22"/>
      <c r="CI642" s="22"/>
      <c r="CJ642" s="22"/>
      <c r="CK642" s="22"/>
      <c r="CL642" s="22"/>
      <c r="CM642" s="22"/>
      <c r="CN642" s="22"/>
      <c r="CO642" s="22"/>
      <c r="CP642" s="22"/>
      <c r="CQ642" s="22"/>
      <c r="CR642" s="22"/>
      <c r="CS642" s="22"/>
      <c r="CT642" s="22"/>
      <c r="CU642" s="22"/>
      <c r="CV642" s="22"/>
      <c r="CW642" s="22"/>
      <c r="CX642" s="22"/>
      <c r="CY642" s="22"/>
      <c r="CZ642" s="22"/>
      <c r="DA642" s="22"/>
      <c r="DB642" s="22"/>
      <c r="DC642" s="22"/>
      <c r="DD642" s="22"/>
      <c r="DE642" s="22"/>
      <c r="DF642" s="22"/>
      <c r="DG642" s="22"/>
      <c r="DH642" s="22"/>
      <c r="DI642" s="22"/>
      <c r="DJ642" s="22"/>
      <c r="DK642" s="22"/>
      <c r="DL642" s="22"/>
      <c r="DM642" s="22"/>
      <c r="DN642" s="22"/>
      <c r="DO642" s="22"/>
      <c r="DP642" s="22"/>
    </row>
    <row r="643" spans="3:120">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c r="BA643" s="22"/>
      <c r="BB643" s="22"/>
      <c r="BC643" s="22"/>
      <c r="BD643" s="22"/>
      <c r="BE643" s="22"/>
      <c r="BF643" s="22"/>
      <c r="BG643" s="22"/>
      <c r="BH643" s="22"/>
      <c r="BI643" s="22"/>
      <c r="BJ643" s="22"/>
      <c r="BK643" s="22"/>
      <c r="BL643" s="22"/>
      <c r="BM643" s="22"/>
      <c r="BN643" s="22"/>
      <c r="BO643" s="22"/>
      <c r="BP643" s="22"/>
      <c r="BQ643" s="22"/>
      <c r="BR643" s="22"/>
      <c r="BS643" s="22"/>
      <c r="BT643" s="22"/>
      <c r="BU643" s="22"/>
      <c r="BV643" s="22"/>
      <c r="BW643" s="22"/>
      <c r="BX643" s="22"/>
      <c r="BY643" s="22"/>
      <c r="BZ643" s="22"/>
      <c r="CA643" s="22"/>
      <c r="CB643" s="22"/>
      <c r="CC643" s="22"/>
      <c r="CD643" s="22"/>
      <c r="CE643" s="22"/>
      <c r="CF643" s="22"/>
      <c r="CG643" s="22"/>
      <c r="CH643" s="22"/>
      <c r="CI643" s="22"/>
      <c r="CJ643" s="22"/>
      <c r="CK643" s="22"/>
      <c r="CL643" s="22"/>
      <c r="CM643" s="22"/>
      <c r="CN643" s="22"/>
      <c r="CO643" s="22"/>
      <c r="CP643" s="22"/>
      <c r="CQ643" s="22"/>
      <c r="CR643" s="22"/>
      <c r="CS643" s="22"/>
      <c r="CT643" s="22"/>
      <c r="CU643" s="22"/>
      <c r="CV643" s="22"/>
      <c r="CW643" s="22"/>
      <c r="CX643" s="22"/>
      <c r="CY643" s="22"/>
      <c r="CZ643" s="22"/>
      <c r="DA643" s="22"/>
      <c r="DB643" s="22"/>
      <c r="DC643" s="22"/>
      <c r="DD643" s="22"/>
      <c r="DE643" s="22"/>
      <c r="DF643" s="22"/>
      <c r="DG643" s="22"/>
      <c r="DH643" s="22"/>
      <c r="DI643" s="22"/>
      <c r="DJ643" s="22"/>
      <c r="DK643" s="22"/>
      <c r="DL643" s="22"/>
      <c r="DM643" s="22"/>
      <c r="DN643" s="22"/>
      <c r="DO643" s="22"/>
      <c r="DP643" s="22"/>
    </row>
    <row r="644" spans="3:120">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c r="BB644" s="22"/>
      <c r="BC644" s="22"/>
      <c r="BD644" s="22"/>
      <c r="BE644" s="22"/>
      <c r="BF644" s="22"/>
      <c r="BG644" s="22"/>
      <c r="BH644" s="22"/>
      <c r="BI644" s="22"/>
      <c r="BJ644" s="22"/>
      <c r="BK644" s="22"/>
      <c r="BL644" s="22"/>
      <c r="BM644" s="22"/>
      <c r="BN644" s="22"/>
      <c r="BO644" s="22"/>
      <c r="BP644" s="22"/>
      <c r="BQ644" s="22"/>
      <c r="BR644" s="22"/>
      <c r="BS644" s="22"/>
      <c r="BT644" s="22"/>
      <c r="BU644" s="22"/>
      <c r="BV644" s="22"/>
      <c r="BW644" s="22"/>
      <c r="BX644" s="22"/>
      <c r="BY644" s="22"/>
      <c r="BZ644" s="22"/>
      <c r="CA644" s="22"/>
      <c r="CB644" s="22"/>
      <c r="CC644" s="22"/>
      <c r="CD644" s="22"/>
      <c r="CE644" s="22"/>
      <c r="CF644" s="22"/>
      <c r="CG644" s="22"/>
      <c r="CH644" s="22"/>
      <c r="CI644" s="22"/>
      <c r="CJ644" s="22"/>
      <c r="CK644" s="22"/>
      <c r="CL644" s="22"/>
      <c r="CM644" s="22"/>
      <c r="CN644" s="22"/>
      <c r="CO644" s="22"/>
      <c r="CP644" s="22"/>
      <c r="CQ644" s="22"/>
      <c r="CR644" s="22"/>
      <c r="CS644" s="22"/>
      <c r="CT644" s="22"/>
      <c r="CU644" s="22"/>
      <c r="CV644" s="22"/>
      <c r="CW644" s="22"/>
      <c r="CX644" s="22"/>
      <c r="CY644" s="22"/>
      <c r="CZ644" s="22"/>
      <c r="DA644" s="22"/>
      <c r="DB644" s="22"/>
      <c r="DC644" s="22"/>
      <c r="DD644" s="22"/>
      <c r="DE644" s="22"/>
      <c r="DF644" s="22"/>
      <c r="DG644" s="22"/>
      <c r="DH644" s="22"/>
      <c r="DI644" s="22"/>
      <c r="DJ644" s="22"/>
      <c r="DK644" s="22"/>
      <c r="DL644" s="22"/>
      <c r="DM644" s="22"/>
      <c r="DN644" s="22"/>
      <c r="DO644" s="22"/>
      <c r="DP644" s="22"/>
    </row>
    <row r="645" spans="3:120">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c r="BA645" s="22"/>
      <c r="BB645" s="22"/>
      <c r="BC645" s="22"/>
      <c r="BD645" s="22"/>
      <c r="BE645" s="22"/>
      <c r="BF645" s="22"/>
      <c r="BG645" s="22"/>
      <c r="BH645" s="22"/>
      <c r="BI645" s="22"/>
      <c r="BJ645" s="22"/>
      <c r="BK645" s="22"/>
      <c r="BL645" s="22"/>
      <c r="BM645" s="22"/>
      <c r="BN645" s="22"/>
      <c r="BO645" s="22"/>
      <c r="BP645" s="22"/>
      <c r="BQ645" s="22"/>
      <c r="BR645" s="22"/>
      <c r="BS645" s="22"/>
      <c r="BT645" s="22"/>
      <c r="BU645" s="22"/>
      <c r="BV645" s="22"/>
      <c r="BW645" s="22"/>
      <c r="BX645" s="22"/>
      <c r="BY645" s="22"/>
      <c r="BZ645" s="22"/>
      <c r="CA645" s="22"/>
      <c r="CB645" s="22"/>
      <c r="CC645" s="22"/>
      <c r="CD645" s="22"/>
      <c r="CE645" s="22"/>
      <c r="CF645" s="22"/>
      <c r="CG645" s="22"/>
      <c r="CH645" s="22"/>
      <c r="CI645" s="22"/>
      <c r="CJ645" s="22"/>
      <c r="CK645" s="22"/>
      <c r="CL645" s="22"/>
      <c r="CM645" s="22"/>
      <c r="CN645" s="22"/>
      <c r="CO645" s="22"/>
      <c r="CP645" s="22"/>
      <c r="CQ645" s="22"/>
      <c r="CR645" s="22"/>
      <c r="CS645" s="22"/>
      <c r="CT645" s="22"/>
      <c r="CU645" s="22"/>
      <c r="CV645" s="22"/>
      <c r="CW645" s="22"/>
      <c r="CX645" s="22"/>
      <c r="CY645" s="22"/>
      <c r="CZ645" s="22"/>
      <c r="DA645" s="22"/>
      <c r="DB645" s="22"/>
      <c r="DC645" s="22"/>
      <c r="DD645" s="22"/>
      <c r="DE645" s="22"/>
      <c r="DF645" s="22"/>
      <c r="DG645" s="22"/>
      <c r="DH645" s="22"/>
      <c r="DI645" s="22"/>
      <c r="DJ645" s="22"/>
      <c r="DK645" s="22"/>
      <c r="DL645" s="22"/>
      <c r="DM645" s="22"/>
      <c r="DN645" s="22"/>
      <c r="DO645" s="22"/>
      <c r="DP645" s="22"/>
    </row>
    <row r="646" spans="3:120">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c r="BB646" s="22"/>
      <c r="BC646" s="22"/>
      <c r="BD646" s="22"/>
      <c r="BE646" s="22"/>
      <c r="BF646" s="22"/>
      <c r="BG646" s="22"/>
      <c r="BH646" s="22"/>
      <c r="BI646" s="22"/>
      <c r="BJ646" s="22"/>
      <c r="BK646" s="22"/>
      <c r="BL646" s="22"/>
      <c r="BM646" s="22"/>
      <c r="BN646" s="22"/>
      <c r="BO646" s="22"/>
      <c r="BP646" s="22"/>
      <c r="BQ646" s="22"/>
      <c r="BR646" s="22"/>
      <c r="BS646" s="22"/>
      <c r="BT646" s="22"/>
      <c r="BU646" s="22"/>
      <c r="BV646" s="22"/>
      <c r="BW646" s="22"/>
      <c r="BX646" s="22"/>
      <c r="BY646" s="22"/>
      <c r="BZ646" s="22"/>
      <c r="CA646" s="22"/>
      <c r="CB646" s="22"/>
      <c r="CC646" s="22"/>
      <c r="CD646" s="22"/>
      <c r="CE646" s="22"/>
      <c r="CF646" s="22"/>
      <c r="CG646" s="22"/>
      <c r="CH646" s="22"/>
      <c r="CI646" s="22"/>
      <c r="CJ646" s="22"/>
      <c r="CK646" s="22"/>
      <c r="CL646" s="22"/>
      <c r="CM646" s="22"/>
      <c r="CN646" s="22"/>
      <c r="CO646" s="22"/>
      <c r="CP646" s="22"/>
      <c r="CQ646" s="22"/>
      <c r="CR646" s="22"/>
      <c r="CS646" s="22"/>
      <c r="CT646" s="22"/>
      <c r="CU646" s="22"/>
      <c r="CV646" s="22"/>
      <c r="CW646" s="22"/>
      <c r="CX646" s="22"/>
      <c r="CY646" s="22"/>
      <c r="CZ646" s="22"/>
      <c r="DA646" s="22"/>
      <c r="DB646" s="22"/>
      <c r="DC646" s="22"/>
      <c r="DD646" s="22"/>
      <c r="DE646" s="22"/>
      <c r="DF646" s="22"/>
      <c r="DG646" s="22"/>
      <c r="DH646" s="22"/>
      <c r="DI646" s="22"/>
      <c r="DJ646" s="22"/>
      <c r="DK646" s="22"/>
      <c r="DL646" s="22"/>
      <c r="DM646" s="22"/>
      <c r="DN646" s="22"/>
      <c r="DO646" s="22"/>
      <c r="DP646" s="22"/>
    </row>
    <row r="647" spans="3:120">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c r="BA647" s="22"/>
      <c r="BB647" s="22"/>
      <c r="BC647" s="22"/>
      <c r="BD647" s="22"/>
      <c r="BE647" s="22"/>
      <c r="BF647" s="22"/>
      <c r="BG647" s="22"/>
      <c r="BH647" s="22"/>
      <c r="BI647" s="22"/>
      <c r="BJ647" s="22"/>
      <c r="BK647" s="22"/>
      <c r="BL647" s="22"/>
      <c r="BM647" s="22"/>
      <c r="BN647" s="22"/>
      <c r="BO647" s="22"/>
      <c r="BP647" s="22"/>
      <c r="BQ647" s="22"/>
      <c r="BR647" s="22"/>
      <c r="BS647" s="22"/>
      <c r="BT647" s="22"/>
      <c r="BU647" s="22"/>
      <c r="BV647" s="22"/>
      <c r="BW647" s="22"/>
      <c r="BX647" s="22"/>
      <c r="BY647" s="22"/>
      <c r="BZ647" s="22"/>
      <c r="CA647" s="22"/>
      <c r="CB647" s="22"/>
      <c r="CC647" s="22"/>
      <c r="CD647" s="22"/>
      <c r="CE647" s="22"/>
      <c r="CF647" s="22"/>
      <c r="CG647" s="22"/>
      <c r="CH647" s="22"/>
      <c r="CI647" s="22"/>
      <c r="CJ647" s="22"/>
      <c r="CK647" s="22"/>
      <c r="CL647" s="22"/>
      <c r="CM647" s="22"/>
      <c r="CN647" s="22"/>
      <c r="CO647" s="22"/>
      <c r="CP647" s="22"/>
      <c r="CQ647" s="22"/>
      <c r="CR647" s="22"/>
      <c r="CS647" s="22"/>
      <c r="CT647" s="22"/>
      <c r="CU647" s="22"/>
      <c r="CV647" s="22"/>
      <c r="CW647" s="22"/>
      <c r="CX647" s="22"/>
      <c r="CY647" s="22"/>
      <c r="CZ647" s="22"/>
      <c r="DA647" s="22"/>
      <c r="DB647" s="22"/>
      <c r="DC647" s="22"/>
      <c r="DD647" s="22"/>
      <c r="DE647" s="22"/>
      <c r="DF647" s="22"/>
      <c r="DG647" s="22"/>
      <c r="DH647" s="22"/>
      <c r="DI647" s="22"/>
      <c r="DJ647" s="22"/>
      <c r="DK647" s="22"/>
      <c r="DL647" s="22"/>
      <c r="DM647" s="22"/>
      <c r="DN647" s="22"/>
      <c r="DO647" s="22"/>
      <c r="DP647" s="22"/>
    </row>
    <row r="648" spans="3:120">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c r="BA648" s="22"/>
      <c r="BB648" s="22"/>
      <c r="BC648" s="22"/>
      <c r="BD648" s="22"/>
      <c r="BE648" s="22"/>
      <c r="BF648" s="22"/>
      <c r="BG648" s="22"/>
      <c r="BH648" s="22"/>
      <c r="BI648" s="22"/>
      <c r="BJ648" s="22"/>
      <c r="BK648" s="22"/>
      <c r="BL648" s="22"/>
      <c r="BM648" s="22"/>
      <c r="BN648" s="22"/>
      <c r="BO648" s="22"/>
      <c r="BP648" s="22"/>
      <c r="BQ648" s="22"/>
      <c r="BR648" s="22"/>
      <c r="BS648" s="22"/>
      <c r="BT648" s="22"/>
      <c r="BU648" s="22"/>
      <c r="BV648" s="22"/>
      <c r="BW648" s="22"/>
      <c r="BX648" s="22"/>
      <c r="BY648" s="22"/>
      <c r="BZ648" s="22"/>
      <c r="CA648" s="22"/>
      <c r="CB648" s="22"/>
      <c r="CC648" s="22"/>
      <c r="CD648" s="22"/>
      <c r="CE648" s="22"/>
      <c r="CF648" s="22"/>
      <c r="CG648" s="22"/>
      <c r="CH648" s="22"/>
      <c r="CI648" s="22"/>
      <c r="CJ648" s="22"/>
      <c r="CK648" s="22"/>
      <c r="CL648" s="22"/>
      <c r="CM648" s="22"/>
      <c r="CN648" s="22"/>
      <c r="CO648" s="22"/>
      <c r="CP648" s="22"/>
      <c r="CQ648" s="22"/>
      <c r="CR648" s="22"/>
      <c r="CS648" s="22"/>
      <c r="CT648" s="22"/>
      <c r="CU648" s="22"/>
      <c r="CV648" s="22"/>
      <c r="CW648" s="22"/>
      <c r="CX648" s="22"/>
      <c r="CY648" s="22"/>
      <c r="CZ648" s="22"/>
      <c r="DA648" s="22"/>
      <c r="DB648" s="22"/>
      <c r="DC648" s="22"/>
      <c r="DD648" s="22"/>
      <c r="DE648" s="22"/>
      <c r="DF648" s="22"/>
      <c r="DG648" s="22"/>
      <c r="DH648" s="22"/>
      <c r="DI648" s="22"/>
      <c r="DJ648" s="22"/>
      <c r="DK648" s="22"/>
      <c r="DL648" s="22"/>
      <c r="DM648" s="22"/>
      <c r="DN648" s="22"/>
      <c r="DO648" s="22"/>
      <c r="DP648" s="22"/>
    </row>
    <row r="649" spans="3:120">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c r="BA649" s="22"/>
      <c r="BB649" s="22"/>
      <c r="BC649" s="22"/>
      <c r="BD649" s="22"/>
      <c r="BE649" s="22"/>
      <c r="BF649" s="22"/>
      <c r="BG649" s="22"/>
      <c r="BH649" s="22"/>
      <c r="BI649" s="22"/>
      <c r="BJ649" s="22"/>
      <c r="BK649" s="22"/>
      <c r="BL649" s="22"/>
      <c r="BM649" s="22"/>
      <c r="BN649" s="22"/>
      <c r="BO649" s="22"/>
      <c r="BP649" s="22"/>
      <c r="BQ649" s="22"/>
      <c r="BR649" s="22"/>
      <c r="BS649" s="22"/>
      <c r="BT649" s="22"/>
      <c r="BU649" s="22"/>
      <c r="BV649" s="22"/>
      <c r="BW649" s="22"/>
      <c r="BX649" s="22"/>
      <c r="BY649" s="22"/>
      <c r="BZ649" s="22"/>
      <c r="CA649" s="22"/>
      <c r="CB649" s="22"/>
      <c r="CC649" s="22"/>
      <c r="CD649" s="22"/>
      <c r="CE649" s="22"/>
      <c r="CF649" s="22"/>
      <c r="CG649" s="22"/>
      <c r="CH649" s="22"/>
      <c r="CI649" s="22"/>
      <c r="CJ649" s="22"/>
      <c r="CK649" s="22"/>
      <c r="CL649" s="22"/>
      <c r="CM649" s="22"/>
      <c r="CN649" s="22"/>
      <c r="CO649" s="22"/>
      <c r="CP649" s="22"/>
      <c r="CQ649" s="22"/>
      <c r="CR649" s="22"/>
      <c r="CS649" s="22"/>
      <c r="CT649" s="22"/>
      <c r="CU649" s="22"/>
      <c r="CV649" s="22"/>
      <c r="CW649" s="22"/>
      <c r="CX649" s="22"/>
      <c r="CY649" s="22"/>
      <c r="CZ649" s="22"/>
      <c r="DA649" s="22"/>
      <c r="DB649" s="22"/>
      <c r="DC649" s="22"/>
      <c r="DD649" s="22"/>
      <c r="DE649" s="22"/>
      <c r="DF649" s="22"/>
      <c r="DG649" s="22"/>
      <c r="DH649" s="22"/>
      <c r="DI649" s="22"/>
      <c r="DJ649" s="22"/>
      <c r="DK649" s="22"/>
      <c r="DL649" s="22"/>
      <c r="DM649" s="22"/>
      <c r="DN649" s="22"/>
      <c r="DO649" s="22"/>
      <c r="DP649" s="22"/>
    </row>
    <row r="650" spans="3:120">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c r="BB650" s="22"/>
      <c r="BC650" s="22"/>
      <c r="BD650" s="22"/>
      <c r="BE650" s="22"/>
      <c r="BF650" s="22"/>
      <c r="BG650" s="22"/>
      <c r="BH650" s="22"/>
      <c r="BI650" s="22"/>
      <c r="BJ650" s="22"/>
      <c r="BK650" s="22"/>
      <c r="BL650" s="22"/>
      <c r="BM650" s="22"/>
      <c r="BN650" s="22"/>
      <c r="BO650" s="22"/>
      <c r="BP650" s="22"/>
      <c r="BQ650" s="22"/>
      <c r="BR650" s="22"/>
      <c r="BS650" s="22"/>
      <c r="BT650" s="22"/>
      <c r="BU650" s="22"/>
      <c r="BV650" s="22"/>
      <c r="BW650" s="22"/>
      <c r="BX650" s="22"/>
      <c r="BY650" s="22"/>
      <c r="BZ650" s="22"/>
      <c r="CA650" s="22"/>
      <c r="CB650" s="22"/>
      <c r="CC650" s="22"/>
      <c r="CD650" s="22"/>
      <c r="CE650" s="22"/>
      <c r="CF650" s="22"/>
      <c r="CG650" s="22"/>
      <c r="CH650" s="22"/>
      <c r="CI650" s="22"/>
      <c r="CJ650" s="22"/>
      <c r="CK650" s="22"/>
      <c r="CL650" s="22"/>
      <c r="CM650" s="22"/>
      <c r="CN650" s="22"/>
      <c r="CO650" s="22"/>
      <c r="CP650" s="22"/>
      <c r="CQ650" s="22"/>
      <c r="CR650" s="22"/>
      <c r="CS650" s="22"/>
      <c r="CT650" s="22"/>
      <c r="CU650" s="22"/>
      <c r="CV650" s="22"/>
      <c r="CW650" s="22"/>
      <c r="CX650" s="22"/>
      <c r="CY650" s="22"/>
      <c r="CZ650" s="22"/>
      <c r="DA650" s="22"/>
      <c r="DB650" s="22"/>
      <c r="DC650" s="22"/>
      <c r="DD650" s="22"/>
      <c r="DE650" s="22"/>
      <c r="DF650" s="22"/>
      <c r="DG650" s="22"/>
      <c r="DH650" s="22"/>
      <c r="DI650" s="22"/>
      <c r="DJ650" s="22"/>
      <c r="DK650" s="22"/>
      <c r="DL650" s="22"/>
      <c r="DM650" s="22"/>
      <c r="DN650" s="22"/>
      <c r="DO650" s="22"/>
      <c r="DP650" s="22"/>
    </row>
    <row r="651" spans="3:120">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c r="BA651" s="22"/>
      <c r="BB651" s="22"/>
      <c r="BC651" s="22"/>
      <c r="BD651" s="22"/>
      <c r="BE651" s="22"/>
      <c r="BF651" s="22"/>
      <c r="BG651" s="22"/>
      <c r="BH651" s="22"/>
      <c r="BI651" s="22"/>
      <c r="BJ651" s="22"/>
      <c r="BK651" s="22"/>
      <c r="BL651" s="22"/>
      <c r="BM651" s="22"/>
      <c r="BN651" s="22"/>
      <c r="BO651" s="22"/>
      <c r="BP651" s="22"/>
      <c r="BQ651" s="22"/>
      <c r="BR651" s="22"/>
      <c r="BS651" s="22"/>
      <c r="BT651" s="22"/>
      <c r="BU651" s="22"/>
      <c r="BV651" s="22"/>
      <c r="BW651" s="22"/>
      <c r="BX651" s="22"/>
      <c r="BY651" s="22"/>
      <c r="BZ651" s="22"/>
      <c r="CA651" s="22"/>
      <c r="CB651" s="22"/>
      <c r="CC651" s="22"/>
      <c r="CD651" s="22"/>
      <c r="CE651" s="22"/>
      <c r="CF651" s="22"/>
      <c r="CG651" s="22"/>
      <c r="CH651" s="22"/>
      <c r="CI651" s="22"/>
      <c r="CJ651" s="22"/>
      <c r="CK651" s="22"/>
      <c r="CL651" s="22"/>
      <c r="CM651" s="22"/>
      <c r="CN651" s="22"/>
      <c r="CO651" s="22"/>
      <c r="CP651" s="22"/>
      <c r="CQ651" s="22"/>
      <c r="CR651" s="22"/>
      <c r="CS651" s="22"/>
      <c r="CT651" s="22"/>
      <c r="CU651" s="22"/>
      <c r="CV651" s="22"/>
      <c r="CW651" s="22"/>
      <c r="CX651" s="22"/>
      <c r="CY651" s="22"/>
      <c r="CZ651" s="22"/>
      <c r="DA651" s="22"/>
      <c r="DB651" s="22"/>
      <c r="DC651" s="22"/>
      <c r="DD651" s="22"/>
      <c r="DE651" s="22"/>
      <c r="DF651" s="22"/>
      <c r="DG651" s="22"/>
      <c r="DH651" s="22"/>
      <c r="DI651" s="22"/>
      <c r="DJ651" s="22"/>
      <c r="DK651" s="22"/>
      <c r="DL651" s="22"/>
      <c r="DM651" s="22"/>
      <c r="DN651" s="22"/>
      <c r="DO651" s="22"/>
      <c r="DP651" s="22"/>
    </row>
    <row r="652" spans="3:120">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c r="BA652" s="22"/>
      <c r="BB652" s="22"/>
      <c r="BC652" s="22"/>
      <c r="BD652" s="22"/>
      <c r="BE652" s="22"/>
      <c r="BF652" s="22"/>
      <c r="BG652" s="22"/>
      <c r="BH652" s="22"/>
      <c r="BI652" s="22"/>
      <c r="BJ652" s="22"/>
      <c r="BK652" s="22"/>
      <c r="BL652" s="22"/>
      <c r="BM652" s="22"/>
      <c r="BN652" s="22"/>
      <c r="BO652" s="22"/>
      <c r="BP652" s="22"/>
      <c r="BQ652" s="22"/>
      <c r="BR652" s="22"/>
      <c r="BS652" s="22"/>
      <c r="BT652" s="22"/>
      <c r="BU652" s="22"/>
      <c r="BV652" s="22"/>
      <c r="BW652" s="22"/>
      <c r="BX652" s="22"/>
      <c r="BY652" s="22"/>
      <c r="BZ652" s="22"/>
      <c r="CA652" s="22"/>
      <c r="CB652" s="22"/>
      <c r="CC652" s="22"/>
      <c r="CD652" s="22"/>
      <c r="CE652" s="22"/>
      <c r="CF652" s="22"/>
      <c r="CG652" s="22"/>
      <c r="CH652" s="22"/>
      <c r="CI652" s="22"/>
      <c r="CJ652" s="22"/>
      <c r="CK652" s="22"/>
      <c r="CL652" s="22"/>
      <c r="CM652" s="22"/>
      <c r="CN652" s="22"/>
      <c r="CO652" s="22"/>
      <c r="CP652" s="22"/>
      <c r="CQ652" s="22"/>
      <c r="CR652" s="22"/>
      <c r="CS652" s="22"/>
      <c r="CT652" s="22"/>
      <c r="CU652" s="22"/>
      <c r="CV652" s="22"/>
      <c r="CW652" s="22"/>
      <c r="CX652" s="22"/>
      <c r="CY652" s="22"/>
      <c r="CZ652" s="22"/>
      <c r="DA652" s="22"/>
      <c r="DB652" s="22"/>
      <c r="DC652" s="22"/>
      <c r="DD652" s="22"/>
      <c r="DE652" s="22"/>
      <c r="DF652" s="22"/>
      <c r="DG652" s="22"/>
      <c r="DH652" s="22"/>
      <c r="DI652" s="22"/>
      <c r="DJ652" s="22"/>
      <c r="DK652" s="22"/>
      <c r="DL652" s="22"/>
      <c r="DM652" s="22"/>
      <c r="DN652" s="22"/>
      <c r="DO652" s="22"/>
      <c r="DP652" s="22"/>
    </row>
    <row r="653" spans="3:120">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c r="BA653" s="22"/>
      <c r="BB653" s="22"/>
      <c r="BC653" s="22"/>
      <c r="BD653" s="22"/>
      <c r="BE653" s="22"/>
      <c r="BF653" s="22"/>
      <c r="BG653" s="22"/>
      <c r="BH653" s="22"/>
      <c r="BI653" s="22"/>
      <c r="BJ653" s="22"/>
      <c r="BK653" s="22"/>
      <c r="BL653" s="22"/>
      <c r="BM653" s="22"/>
      <c r="BN653" s="22"/>
      <c r="BO653" s="22"/>
      <c r="BP653" s="22"/>
      <c r="BQ653" s="22"/>
      <c r="BR653" s="22"/>
      <c r="BS653" s="22"/>
      <c r="BT653" s="22"/>
      <c r="BU653" s="22"/>
      <c r="BV653" s="22"/>
      <c r="BW653" s="22"/>
      <c r="BX653" s="22"/>
      <c r="BY653" s="22"/>
      <c r="BZ653" s="22"/>
      <c r="CA653" s="22"/>
      <c r="CB653" s="22"/>
      <c r="CC653" s="22"/>
      <c r="CD653" s="22"/>
      <c r="CE653" s="22"/>
      <c r="CF653" s="22"/>
      <c r="CG653" s="22"/>
      <c r="CH653" s="22"/>
      <c r="CI653" s="22"/>
      <c r="CJ653" s="22"/>
      <c r="CK653" s="22"/>
      <c r="CL653" s="22"/>
      <c r="CM653" s="22"/>
      <c r="CN653" s="22"/>
      <c r="CO653" s="22"/>
      <c r="CP653" s="22"/>
      <c r="CQ653" s="22"/>
      <c r="CR653" s="22"/>
      <c r="CS653" s="22"/>
      <c r="CT653" s="22"/>
      <c r="CU653" s="22"/>
      <c r="CV653" s="22"/>
      <c r="CW653" s="22"/>
      <c r="CX653" s="22"/>
      <c r="CY653" s="22"/>
      <c r="CZ653" s="22"/>
      <c r="DA653" s="22"/>
      <c r="DB653" s="22"/>
      <c r="DC653" s="22"/>
      <c r="DD653" s="22"/>
      <c r="DE653" s="22"/>
      <c r="DF653" s="22"/>
      <c r="DG653" s="22"/>
      <c r="DH653" s="22"/>
      <c r="DI653" s="22"/>
      <c r="DJ653" s="22"/>
      <c r="DK653" s="22"/>
      <c r="DL653" s="22"/>
      <c r="DM653" s="22"/>
      <c r="DN653" s="22"/>
      <c r="DO653" s="22"/>
      <c r="DP653" s="22"/>
    </row>
    <row r="654" spans="3:120">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c r="BA654" s="22"/>
      <c r="BB654" s="22"/>
      <c r="BC654" s="22"/>
      <c r="BD654" s="22"/>
      <c r="BE654" s="22"/>
      <c r="BF654" s="22"/>
      <c r="BG654" s="22"/>
      <c r="BH654" s="22"/>
      <c r="BI654" s="22"/>
      <c r="BJ654" s="22"/>
      <c r="BK654" s="22"/>
      <c r="BL654" s="22"/>
      <c r="BM654" s="22"/>
      <c r="BN654" s="22"/>
      <c r="BO654" s="22"/>
      <c r="BP654" s="22"/>
      <c r="BQ654" s="22"/>
      <c r="BR654" s="22"/>
      <c r="BS654" s="22"/>
      <c r="BT654" s="22"/>
      <c r="BU654" s="22"/>
      <c r="BV654" s="22"/>
      <c r="BW654" s="22"/>
      <c r="BX654" s="22"/>
      <c r="BY654" s="22"/>
      <c r="BZ654" s="22"/>
      <c r="CA654" s="22"/>
      <c r="CB654" s="22"/>
      <c r="CC654" s="22"/>
      <c r="CD654" s="22"/>
      <c r="CE654" s="22"/>
      <c r="CF654" s="22"/>
      <c r="CG654" s="22"/>
      <c r="CH654" s="22"/>
      <c r="CI654" s="22"/>
      <c r="CJ654" s="22"/>
      <c r="CK654" s="22"/>
      <c r="CL654" s="22"/>
      <c r="CM654" s="22"/>
      <c r="CN654" s="22"/>
      <c r="CO654" s="22"/>
      <c r="CP654" s="22"/>
      <c r="CQ654" s="22"/>
      <c r="CR654" s="22"/>
      <c r="CS654" s="22"/>
      <c r="CT654" s="22"/>
      <c r="CU654" s="22"/>
      <c r="CV654" s="22"/>
      <c r="CW654" s="22"/>
      <c r="CX654" s="22"/>
      <c r="CY654" s="22"/>
      <c r="CZ654" s="22"/>
      <c r="DA654" s="22"/>
      <c r="DB654" s="22"/>
      <c r="DC654" s="22"/>
      <c r="DD654" s="22"/>
      <c r="DE654" s="22"/>
      <c r="DF654" s="22"/>
      <c r="DG654" s="22"/>
      <c r="DH654" s="22"/>
      <c r="DI654" s="22"/>
      <c r="DJ654" s="22"/>
      <c r="DK654" s="22"/>
      <c r="DL654" s="22"/>
      <c r="DM654" s="22"/>
      <c r="DN654" s="22"/>
      <c r="DO654" s="22"/>
      <c r="DP654" s="22"/>
    </row>
    <row r="655" spans="3:120">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c r="BA655" s="22"/>
      <c r="BB655" s="22"/>
      <c r="BC655" s="22"/>
      <c r="BD655" s="22"/>
      <c r="BE655" s="22"/>
      <c r="BF655" s="22"/>
      <c r="BG655" s="22"/>
      <c r="BH655" s="22"/>
      <c r="BI655" s="22"/>
      <c r="BJ655" s="22"/>
      <c r="BK655" s="22"/>
      <c r="BL655" s="22"/>
      <c r="BM655" s="22"/>
      <c r="BN655" s="22"/>
      <c r="BO655" s="22"/>
      <c r="BP655" s="22"/>
      <c r="BQ655" s="22"/>
      <c r="BR655" s="22"/>
      <c r="BS655" s="22"/>
      <c r="BT655" s="22"/>
      <c r="BU655" s="22"/>
      <c r="BV655" s="22"/>
      <c r="BW655" s="22"/>
      <c r="BX655" s="22"/>
      <c r="BY655" s="22"/>
      <c r="BZ655" s="22"/>
      <c r="CA655" s="22"/>
      <c r="CB655" s="22"/>
      <c r="CC655" s="22"/>
      <c r="CD655" s="22"/>
      <c r="CE655" s="22"/>
      <c r="CF655" s="22"/>
      <c r="CG655" s="22"/>
      <c r="CH655" s="22"/>
      <c r="CI655" s="22"/>
      <c r="CJ655" s="22"/>
      <c r="CK655" s="22"/>
      <c r="CL655" s="22"/>
      <c r="CM655" s="22"/>
      <c r="CN655" s="22"/>
      <c r="CO655" s="22"/>
      <c r="CP655" s="22"/>
      <c r="CQ655" s="22"/>
      <c r="CR655" s="22"/>
      <c r="CS655" s="22"/>
      <c r="CT655" s="22"/>
      <c r="CU655" s="22"/>
      <c r="CV655" s="22"/>
      <c r="CW655" s="22"/>
      <c r="CX655" s="22"/>
      <c r="CY655" s="22"/>
      <c r="CZ655" s="22"/>
      <c r="DA655" s="22"/>
      <c r="DB655" s="22"/>
      <c r="DC655" s="22"/>
      <c r="DD655" s="22"/>
      <c r="DE655" s="22"/>
      <c r="DF655" s="22"/>
      <c r="DG655" s="22"/>
      <c r="DH655" s="22"/>
      <c r="DI655" s="22"/>
      <c r="DJ655" s="22"/>
      <c r="DK655" s="22"/>
      <c r="DL655" s="22"/>
      <c r="DM655" s="22"/>
      <c r="DN655" s="22"/>
      <c r="DO655" s="22"/>
      <c r="DP655" s="22"/>
    </row>
    <row r="656" spans="3:120">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c r="BA656" s="22"/>
      <c r="BB656" s="22"/>
      <c r="BC656" s="22"/>
      <c r="BD656" s="22"/>
      <c r="BE656" s="22"/>
      <c r="BF656" s="22"/>
      <c r="BG656" s="22"/>
      <c r="BH656" s="22"/>
      <c r="BI656" s="22"/>
      <c r="BJ656" s="22"/>
      <c r="BK656" s="22"/>
      <c r="BL656" s="22"/>
      <c r="BM656" s="22"/>
      <c r="BN656" s="22"/>
      <c r="BO656" s="22"/>
      <c r="BP656" s="22"/>
      <c r="BQ656" s="22"/>
      <c r="BR656" s="22"/>
      <c r="BS656" s="22"/>
      <c r="BT656" s="22"/>
      <c r="BU656" s="22"/>
      <c r="BV656" s="22"/>
      <c r="BW656" s="22"/>
      <c r="BX656" s="22"/>
      <c r="BY656" s="22"/>
      <c r="BZ656" s="22"/>
      <c r="CA656" s="22"/>
      <c r="CB656" s="22"/>
      <c r="CC656" s="22"/>
      <c r="CD656" s="22"/>
      <c r="CE656" s="22"/>
      <c r="CF656" s="22"/>
      <c r="CG656" s="22"/>
      <c r="CH656" s="22"/>
      <c r="CI656" s="22"/>
      <c r="CJ656" s="22"/>
      <c r="CK656" s="22"/>
      <c r="CL656" s="22"/>
      <c r="CM656" s="22"/>
      <c r="CN656" s="22"/>
      <c r="CO656" s="22"/>
      <c r="CP656" s="22"/>
      <c r="CQ656" s="22"/>
      <c r="CR656" s="22"/>
      <c r="CS656" s="22"/>
      <c r="CT656" s="22"/>
      <c r="CU656" s="22"/>
      <c r="CV656" s="22"/>
      <c r="CW656" s="22"/>
      <c r="CX656" s="22"/>
      <c r="CY656" s="22"/>
      <c r="CZ656" s="22"/>
      <c r="DA656" s="22"/>
      <c r="DB656" s="22"/>
      <c r="DC656" s="22"/>
      <c r="DD656" s="22"/>
      <c r="DE656" s="22"/>
      <c r="DF656" s="22"/>
      <c r="DG656" s="22"/>
      <c r="DH656" s="22"/>
      <c r="DI656" s="22"/>
      <c r="DJ656" s="22"/>
      <c r="DK656" s="22"/>
      <c r="DL656" s="22"/>
      <c r="DM656" s="22"/>
      <c r="DN656" s="22"/>
      <c r="DO656" s="22"/>
      <c r="DP656" s="22"/>
    </row>
    <row r="657" spans="3:120">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c r="AN657" s="22"/>
      <c r="AO657" s="22"/>
      <c r="AP657" s="22"/>
      <c r="AQ657" s="22"/>
      <c r="AR657" s="22"/>
      <c r="AS657" s="22"/>
      <c r="AT657" s="22"/>
      <c r="AU657" s="22"/>
      <c r="AV657" s="22"/>
      <c r="AW657" s="22"/>
      <c r="AX657" s="22"/>
      <c r="AY657" s="22"/>
      <c r="AZ657" s="22"/>
      <c r="BA657" s="22"/>
      <c r="BB657" s="22"/>
      <c r="BC657" s="22"/>
      <c r="BD657" s="22"/>
      <c r="BE657" s="22"/>
      <c r="BF657" s="22"/>
      <c r="BG657" s="22"/>
      <c r="BH657" s="22"/>
      <c r="BI657" s="22"/>
      <c r="BJ657" s="22"/>
      <c r="BK657" s="22"/>
      <c r="BL657" s="22"/>
      <c r="BM657" s="22"/>
      <c r="BN657" s="22"/>
      <c r="BO657" s="22"/>
      <c r="BP657" s="22"/>
      <c r="BQ657" s="22"/>
      <c r="BR657" s="22"/>
      <c r="BS657" s="22"/>
      <c r="BT657" s="22"/>
      <c r="BU657" s="22"/>
      <c r="BV657" s="22"/>
      <c r="BW657" s="22"/>
      <c r="BX657" s="22"/>
      <c r="BY657" s="22"/>
      <c r="BZ657" s="22"/>
      <c r="CA657" s="22"/>
      <c r="CB657" s="22"/>
      <c r="CC657" s="22"/>
      <c r="CD657" s="22"/>
      <c r="CE657" s="22"/>
      <c r="CF657" s="22"/>
      <c r="CG657" s="22"/>
      <c r="CH657" s="22"/>
      <c r="CI657" s="22"/>
      <c r="CJ657" s="22"/>
      <c r="CK657" s="22"/>
      <c r="CL657" s="22"/>
      <c r="CM657" s="22"/>
      <c r="CN657" s="22"/>
      <c r="CO657" s="22"/>
      <c r="CP657" s="22"/>
      <c r="CQ657" s="22"/>
      <c r="CR657" s="22"/>
      <c r="CS657" s="22"/>
      <c r="CT657" s="22"/>
      <c r="CU657" s="22"/>
      <c r="CV657" s="22"/>
      <c r="CW657" s="22"/>
      <c r="CX657" s="22"/>
      <c r="CY657" s="22"/>
      <c r="CZ657" s="22"/>
      <c r="DA657" s="22"/>
      <c r="DB657" s="22"/>
      <c r="DC657" s="22"/>
      <c r="DD657" s="22"/>
      <c r="DE657" s="22"/>
      <c r="DF657" s="22"/>
      <c r="DG657" s="22"/>
      <c r="DH657" s="22"/>
      <c r="DI657" s="22"/>
      <c r="DJ657" s="22"/>
      <c r="DK657" s="22"/>
      <c r="DL657" s="22"/>
      <c r="DM657" s="22"/>
      <c r="DN657" s="22"/>
      <c r="DO657" s="22"/>
      <c r="DP657" s="22"/>
    </row>
    <row r="658" spans="3:120">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c r="AN658" s="22"/>
      <c r="AO658" s="22"/>
      <c r="AP658" s="22"/>
      <c r="AQ658" s="22"/>
      <c r="AR658" s="22"/>
      <c r="AS658" s="22"/>
      <c r="AT658" s="22"/>
      <c r="AU658" s="22"/>
      <c r="AV658" s="22"/>
      <c r="AW658" s="22"/>
      <c r="AX658" s="22"/>
      <c r="AY658" s="22"/>
      <c r="AZ658" s="22"/>
      <c r="BA658" s="22"/>
      <c r="BB658" s="22"/>
      <c r="BC658" s="22"/>
      <c r="BD658" s="22"/>
      <c r="BE658" s="22"/>
      <c r="BF658" s="22"/>
      <c r="BG658" s="22"/>
      <c r="BH658" s="22"/>
      <c r="BI658" s="22"/>
      <c r="BJ658" s="22"/>
      <c r="BK658" s="22"/>
      <c r="BL658" s="22"/>
      <c r="BM658" s="22"/>
      <c r="BN658" s="22"/>
      <c r="BO658" s="22"/>
      <c r="BP658" s="22"/>
      <c r="BQ658" s="22"/>
      <c r="BR658" s="22"/>
      <c r="BS658" s="22"/>
      <c r="BT658" s="22"/>
      <c r="BU658" s="22"/>
      <c r="BV658" s="22"/>
      <c r="BW658" s="22"/>
      <c r="BX658" s="22"/>
      <c r="BY658" s="22"/>
      <c r="BZ658" s="22"/>
      <c r="CA658" s="22"/>
      <c r="CB658" s="22"/>
      <c r="CC658" s="22"/>
      <c r="CD658" s="22"/>
      <c r="CE658" s="22"/>
      <c r="CF658" s="22"/>
      <c r="CG658" s="22"/>
      <c r="CH658" s="22"/>
      <c r="CI658" s="22"/>
      <c r="CJ658" s="22"/>
      <c r="CK658" s="22"/>
      <c r="CL658" s="22"/>
      <c r="CM658" s="22"/>
      <c r="CN658" s="22"/>
      <c r="CO658" s="22"/>
      <c r="CP658" s="22"/>
      <c r="CQ658" s="22"/>
      <c r="CR658" s="22"/>
      <c r="CS658" s="22"/>
      <c r="CT658" s="22"/>
      <c r="CU658" s="22"/>
      <c r="CV658" s="22"/>
      <c r="CW658" s="22"/>
      <c r="CX658" s="22"/>
      <c r="CY658" s="22"/>
      <c r="CZ658" s="22"/>
      <c r="DA658" s="22"/>
      <c r="DB658" s="22"/>
      <c r="DC658" s="22"/>
      <c r="DD658" s="22"/>
      <c r="DE658" s="22"/>
      <c r="DF658" s="22"/>
      <c r="DG658" s="22"/>
      <c r="DH658" s="22"/>
      <c r="DI658" s="22"/>
      <c r="DJ658" s="22"/>
      <c r="DK658" s="22"/>
      <c r="DL658" s="22"/>
      <c r="DM658" s="22"/>
      <c r="DN658" s="22"/>
      <c r="DO658" s="22"/>
      <c r="DP658" s="22"/>
    </row>
  </sheetData>
  <phoneticPr fontId="12"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T33"/>
  <sheetViews>
    <sheetView tabSelected="1" topLeftCell="A4" zoomScaleNormal="100" workbookViewId="0">
      <selection activeCell="O5" sqref="O5"/>
    </sheetView>
  </sheetViews>
  <sheetFormatPr defaultRowHeight="12.75"/>
  <cols>
    <col min="1" max="1" width="12.42578125" style="1" customWidth="1"/>
    <col min="2" max="2" width="9.140625" style="1"/>
    <col min="3" max="3" width="23.42578125" style="1" customWidth="1"/>
    <col min="4" max="6" width="8.28515625" style="1" customWidth="1"/>
    <col min="7" max="7" width="6.7109375" style="1" customWidth="1"/>
    <col min="8" max="8" width="7.5703125" style="1" customWidth="1"/>
    <col min="9" max="9" width="7.28515625" style="1" customWidth="1"/>
    <col min="10" max="10" width="7.5703125" style="1" customWidth="1"/>
    <col min="11" max="11" width="7.28515625" style="1" customWidth="1"/>
    <col min="12" max="12" width="6.85546875" style="1" customWidth="1"/>
    <col min="13" max="13" width="7.85546875" style="1" customWidth="1"/>
    <col min="14" max="14" width="6.7109375" style="1" customWidth="1"/>
    <col min="15" max="15" width="7.7109375" style="1" customWidth="1"/>
    <col min="16" max="16" width="7.42578125" style="1" customWidth="1"/>
    <col min="17" max="17" width="11.7109375" style="1" customWidth="1"/>
    <col min="18" max="16384" width="9.140625" style="1"/>
  </cols>
  <sheetData>
    <row r="1" spans="1:17" ht="22.5">
      <c r="A1" s="3" t="s">
        <v>245</v>
      </c>
      <c r="B1" s="4"/>
      <c r="C1" s="4"/>
      <c r="D1" s="4"/>
      <c r="E1" s="4"/>
      <c r="F1" s="4"/>
      <c r="G1" s="4"/>
      <c r="H1" s="4"/>
      <c r="I1" s="4"/>
      <c r="J1" s="13"/>
      <c r="K1" s="4"/>
      <c r="L1" s="4"/>
      <c r="M1" s="4"/>
      <c r="N1" s="4"/>
      <c r="O1" s="4"/>
      <c r="P1" s="61"/>
      <c r="Q1" s="61"/>
    </row>
    <row r="2" spans="1:17" ht="18.75">
      <c r="A2" s="5" t="s">
        <v>0</v>
      </c>
      <c r="B2" s="4"/>
      <c r="C2" s="4"/>
      <c r="D2" s="4"/>
      <c r="E2" s="4"/>
      <c r="F2" s="4"/>
      <c r="G2" s="4"/>
      <c r="H2" s="4"/>
      <c r="I2" s="4"/>
      <c r="J2" s="4"/>
      <c r="K2" s="4"/>
      <c r="L2" s="4"/>
      <c r="M2" s="4"/>
      <c r="N2" s="4"/>
      <c r="O2" s="4"/>
      <c r="P2" s="61"/>
      <c r="Q2" s="61"/>
    </row>
    <row r="3" spans="1:17" ht="3" customHeight="1">
      <c r="A3" s="2"/>
      <c r="B3" s="2"/>
      <c r="C3" s="2"/>
      <c r="D3" s="2"/>
      <c r="E3" s="2"/>
      <c r="F3" s="2"/>
      <c r="G3" s="2"/>
      <c r="H3" s="2"/>
      <c r="I3" s="2"/>
      <c r="J3" s="2"/>
      <c r="K3" s="2"/>
      <c r="L3" s="2"/>
      <c r="M3" s="2"/>
      <c r="N3" s="2"/>
      <c r="O3" s="2"/>
      <c r="P3" s="2"/>
      <c r="Q3" s="2"/>
    </row>
    <row r="4" spans="1:17" ht="9.75" customHeight="1" thickBot="1">
      <c r="A4" s="6"/>
      <c r="B4" s="4"/>
      <c r="C4" s="4"/>
      <c r="D4" s="4"/>
      <c r="E4" s="4"/>
      <c r="F4" s="4"/>
      <c r="G4" s="4"/>
      <c r="H4" s="4"/>
      <c r="I4" s="4"/>
      <c r="J4" s="4"/>
      <c r="K4" s="4"/>
      <c r="L4" s="4"/>
      <c r="M4" s="4"/>
      <c r="N4" s="4"/>
      <c r="O4" s="66"/>
      <c r="P4" s="61"/>
      <c r="Q4" s="61"/>
    </row>
    <row r="5" spans="1:17" ht="16.5" thickBot="1">
      <c r="A5" s="6"/>
      <c r="B5" s="4"/>
      <c r="C5" s="4"/>
      <c r="D5" s="4"/>
      <c r="E5" s="4"/>
      <c r="F5" s="4"/>
      <c r="G5" s="4"/>
      <c r="H5" s="4"/>
      <c r="I5" s="4"/>
      <c r="J5" s="4"/>
      <c r="K5" s="4"/>
      <c r="L5" s="4"/>
      <c r="M5" s="4"/>
      <c r="N5" s="4"/>
      <c r="P5" s="61"/>
      <c r="Q5" s="20">
        <v>1</v>
      </c>
    </row>
    <row r="6" spans="1:17" ht="18.75">
      <c r="A6" s="6" t="s">
        <v>1</v>
      </c>
      <c r="B6" s="84" t="str">
        <f>VLOOKUP(Q5,'Code Sheet'!A1:G39,2,TRUE)</f>
        <v>Agri-Civic Center</v>
      </c>
      <c r="C6" s="84"/>
      <c r="D6" s="84"/>
      <c r="E6" s="4"/>
      <c r="F6" s="4"/>
      <c r="G6" s="4"/>
      <c r="H6" s="5" t="s">
        <v>45</v>
      </c>
      <c r="I6" s="4"/>
      <c r="J6" s="12">
        <v>2010</v>
      </c>
      <c r="K6" s="4"/>
      <c r="L6" s="4"/>
      <c r="M6" s="4"/>
      <c r="N6" s="4"/>
      <c r="O6" s="4"/>
      <c r="P6" s="61"/>
      <c r="Q6" s="61"/>
    </row>
    <row r="7" spans="1:17" ht="7.5" customHeight="1">
      <c r="A7" s="4"/>
      <c r="B7" s="4"/>
      <c r="C7" s="4"/>
      <c r="D7" s="4"/>
      <c r="E7" s="4"/>
      <c r="F7" s="4"/>
      <c r="G7" s="4"/>
      <c r="H7" s="4"/>
      <c r="I7" s="4"/>
      <c r="J7" s="4"/>
      <c r="K7" s="4"/>
      <c r="L7" s="4"/>
      <c r="M7" s="4"/>
      <c r="N7" s="4"/>
      <c r="O7" s="4"/>
      <c r="P7" s="61"/>
      <c r="Q7" s="61"/>
    </row>
    <row r="8" spans="1:17" ht="9.75" customHeight="1" thickBot="1">
      <c r="A8" s="4"/>
      <c r="B8" s="4"/>
      <c r="C8" s="4"/>
      <c r="D8" s="4"/>
      <c r="E8" s="4"/>
      <c r="F8" s="4"/>
      <c r="G8" s="4"/>
      <c r="H8" s="4"/>
      <c r="I8" s="4"/>
      <c r="J8" s="4"/>
      <c r="K8" s="4"/>
      <c r="L8" s="4"/>
      <c r="M8" s="4"/>
      <c r="N8" s="4"/>
      <c r="O8" s="4"/>
      <c r="P8" s="61"/>
      <c r="Q8" s="61"/>
    </row>
    <row r="9" spans="1:17" ht="17.25" thickTop="1" thickBot="1">
      <c r="A9" s="7" t="s">
        <v>2</v>
      </c>
      <c r="B9" s="8"/>
      <c r="C9" s="9"/>
      <c r="D9" s="14"/>
      <c r="E9" s="14"/>
      <c r="F9" s="14"/>
      <c r="G9" s="14"/>
      <c r="H9" s="14"/>
      <c r="I9" s="14"/>
      <c r="J9" s="14"/>
      <c r="K9" s="14"/>
      <c r="L9" s="14"/>
      <c r="M9" s="35"/>
      <c r="N9" s="14"/>
      <c r="O9" s="14"/>
      <c r="P9" s="62"/>
      <c r="Q9" s="63"/>
    </row>
    <row r="10" spans="1:17" ht="15">
      <c r="A10" s="33"/>
      <c r="B10" s="34"/>
      <c r="C10" s="34"/>
      <c r="D10" s="30" t="s">
        <v>105</v>
      </c>
      <c r="E10" s="30" t="s">
        <v>106</v>
      </c>
      <c r="F10" s="30" t="s">
        <v>107</v>
      </c>
      <c r="G10" s="30" t="s">
        <v>19</v>
      </c>
      <c r="H10" s="30" t="s">
        <v>20</v>
      </c>
      <c r="I10" s="30" t="s">
        <v>21</v>
      </c>
      <c r="J10" s="30" t="s">
        <v>37</v>
      </c>
      <c r="K10" s="30" t="s">
        <v>38</v>
      </c>
      <c r="L10" s="30" t="s">
        <v>39</v>
      </c>
      <c r="M10" s="30" t="s">
        <v>40</v>
      </c>
      <c r="N10" s="30" t="s">
        <v>41</v>
      </c>
      <c r="O10" s="30" t="s">
        <v>42</v>
      </c>
      <c r="P10" s="64" t="s">
        <v>475</v>
      </c>
      <c r="Q10" s="65" t="s">
        <v>476</v>
      </c>
    </row>
    <row r="11" spans="1:17" ht="30" customHeight="1">
      <c r="A11" s="80" t="str">
        <f>VLOOKUP(Q5,'Code Sheet'!A1:G39,3,TRUE)</f>
        <v xml:space="preserve">$ Total revenue </v>
      </c>
      <c r="B11" s="81"/>
      <c r="C11" s="81"/>
      <c r="D11" s="31">
        <f>VLOOKUP(Q5,'SRT Data'!A:EZ,3,TRUE)</f>
        <v>175</v>
      </c>
      <c r="E11" s="31">
        <f>VLOOKUP(Q5,'SRT Data'!A:EZ,16,TRUE)</f>
        <v>4643</v>
      </c>
      <c r="F11" s="31">
        <f>VLOOKUP(Q5,'SRT Data'!A:EZ,29,TRUE)</f>
        <v>1275</v>
      </c>
      <c r="G11" s="31">
        <f>VLOOKUP(Q5,'SRT Data'!A:FA,42,TRUE)</f>
        <v>2800</v>
      </c>
      <c r="H11" s="31">
        <f>VLOOKUP(Q5,'SRT Data'!A:FA,55,TRUE)</f>
        <v>500</v>
      </c>
      <c r="I11" s="31">
        <f>VLOOKUP(Q5,'SRT Data'!A:FA,68,TRUE)</f>
        <v>1056</v>
      </c>
      <c r="J11" s="31">
        <f>VLOOKUP(Q5,'SRT Data'!A:FA,81,TRUE)</f>
        <v>6957</v>
      </c>
      <c r="K11" s="31">
        <f>VLOOKUP(Q5,'SRT Data'!A:FA,94,TRUE)</f>
        <v>3156</v>
      </c>
      <c r="L11" s="31">
        <f>VLOOKUP(Q5,'SRT Data'!A:FA,107,TRUE)</f>
        <v>9745</v>
      </c>
      <c r="M11" s="31">
        <f>VLOOKUP(Q5,'SRT Data'!A:FA,120,TRUE)</f>
        <v>2778</v>
      </c>
      <c r="N11" s="31">
        <f>VLOOKUP(Q5,'SRT Data'!A:FA,133,TRUE)</f>
        <v>3019</v>
      </c>
      <c r="O11" s="31">
        <f>VLOOKUP(Q5,'SRT Data'!A:FB,146,TRUE)</f>
        <v>2264</v>
      </c>
      <c r="P11" s="66">
        <f>VLOOKUP(Q5,'SRT Data'!A:FO,159,TRUE)</f>
        <v>45811</v>
      </c>
      <c r="Q11" s="68">
        <f>SUM(D11:O11)/P11</f>
        <v>0.83752810460369775</v>
      </c>
    </row>
    <row r="12" spans="1:17" ht="30" customHeight="1">
      <c r="A12" s="80" t="str">
        <f>VLOOKUP(Q5,'Code Sheet'!A1:G39,4,TRUE)</f>
        <v xml:space="preserve"># Paid events </v>
      </c>
      <c r="B12" s="81"/>
      <c r="C12" s="81"/>
      <c r="D12" s="31">
        <f>VLOOKUP(Q5,'SRT Data'!A:EZ,4,TRUE)</f>
        <v>4</v>
      </c>
      <c r="E12" s="31">
        <f>VLOOKUP(Q5,'SRT Data'!A:EZ,17,TRUE)</f>
        <v>5</v>
      </c>
      <c r="F12" s="31">
        <f>VLOOKUP(Q5,'SRT Data'!A:EZ,30,TRUE)</f>
        <v>4</v>
      </c>
      <c r="G12" s="31">
        <f>VLOOKUP(Q5,'SRT Data'!A:FA,43,TRUE)</f>
        <v>3</v>
      </c>
      <c r="H12" s="31">
        <f>VLOOKUP(Q5,'SRT Data'!A:FA,56,TRUE)</f>
        <v>1</v>
      </c>
      <c r="I12" s="31">
        <f>VLOOKUP(Q5,'SRT Data'!A:FA,69,TRUE)</f>
        <v>2</v>
      </c>
      <c r="J12" s="31">
        <f>VLOOKUP(Q5,'SRT Data'!A:FA,82,TRUE)</f>
        <v>4</v>
      </c>
      <c r="K12" s="31">
        <f>VLOOKUP(Q5,'SRT Data'!A:FA,95,TRUE)</f>
        <v>7</v>
      </c>
      <c r="L12" s="31">
        <f>VLOOKUP(Q5,'SRT Data'!A:FA,108,TRUE)</f>
        <v>9</v>
      </c>
      <c r="M12" s="31">
        <f>VLOOKUP(Q5,'SRT Data'!A:FA,121,TRUE)</f>
        <v>5</v>
      </c>
      <c r="N12" s="31">
        <f>VLOOKUP(Q5,'SRT Data'!A:FA,134,TRUE)</f>
        <v>9</v>
      </c>
      <c r="O12" s="31">
        <f>VLOOKUP(Q5,'SRT Data'!A:FA,147,TRUE)</f>
        <v>11</v>
      </c>
      <c r="P12" s="66">
        <f>VLOOKUP(Q5,'SRT Data'!A:FO,160,TRUE)</f>
        <v>96</v>
      </c>
      <c r="Q12" s="68">
        <f t="shared" ref="Q12:Q23" si="0">SUM(D12:O12)/P12</f>
        <v>0.66666666666666663</v>
      </c>
    </row>
    <row r="13" spans="1:17" ht="30" customHeight="1">
      <c r="A13" s="80" t="str">
        <f>VLOOKUP(Q5,'Code Sheet'!A1:G39,5,TRUE)</f>
        <v># Free events</v>
      </c>
      <c r="B13" s="81"/>
      <c r="C13" s="81"/>
      <c r="D13" s="31">
        <f>VLOOKUP(Q5,'SRT Data'!A:EZ,5,TRUE)</f>
        <v>19</v>
      </c>
      <c r="E13" s="31">
        <f>VLOOKUP(Q5,'SRT Data'!A:EZ,18,TRUE)</f>
        <v>13</v>
      </c>
      <c r="F13" s="31">
        <f>VLOOKUP(Q5,'SRT Data'!A:EZ,31,TRUE)</f>
        <v>11</v>
      </c>
      <c r="G13" s="31">
        <f>VLOOKUP(Q5,'SRT Data'!A:FA,44,TRUE)</f>
        <v>16</v>
      </c>
      <c r="H13" s="31">
        <f>VLOOKUP(Q5,'SRT Data'!A:FA,57,TRUE)</f>
        <v>18</v>
      </c>
      <c r="I13" s="31">
        <f>VLOOKUP(Q5,'SRT Data'!A:FA,70,TRUE)</f>
        <v>17</v>
      </c>
      <c r="J13" s="31">
        <f>VLOOKUP(Q5,'SRT Data'!A:FA,83,TRUE)</f>
        <v>25</v>
      </c>
      <c r="K13" s="31">
        <f>VLOOKUP(Q5,'SRT Data'!A:FA,96,TRUE)</f>
        <v>22</v>
      </c>
      <c r="L13" s="31">
        <f>VLOOKUP(Q5,'SRT Data'!A:FA,109,TRUE)</f>
        <v>21</v>
      </c>
      <c r="M13" s="31">
        <f>VLOOKUP(Q5,'SRT Data'!A:FA,122,TRUE)</f>
        <v>18</v>
      </c>
      <c r="N13" s="31">
        <f>VLOOKUP(Q5,'SRT Data'!A:FA,135,TRUE)</f>
        <v>8</v>
      </c>
      <c r="O13" s="31">
        <f>VLOOKUP(Q5,'SRT Data'!A:FA,148,TRUE)</f>
        <v>11</v>
      </c>
      <c r="P13" s="66">
        <f>VLOOKUP(Q5,'SRT Data'!A:FO,161,TRUE)</f>
        <v>224</v>
      </c>
      <c r="Q13" s="68">
        <f t="shared" si="0"/>
        <v>0.8883928571428571</v>
      </c>
    </row>
    <row r="14" spans="1:17" ht="30" customHeight="1">
      <c r="A14" s="80" t="str">
        <f>VLOOKUP(Q5,'Code Sheet'!A1:G39,6,TRUE)</f>
        <v xml:space="preserve"># Visitors </v>
      </c>
      <c r="B14" s="81"/>
      <c r="C14" s="81"/>
      <c r="D14" s="31">
        <f>VLOOKUP(Q5,'SRT Data'!A:EZ,6,TRUE)</f>
        <v>1705</v>
      </c>
      <c r="E14" s="31">
        <f>VLOOKUP(Q5,'SRT Data'!A:EZ,19,TRUE)</f>
        <v>4194</v>
      </c>
      <c r="F14" s="31">
        <f>VLOOKUP(Q5,'SRT Data'!A:EZ,32,TRUE)</f>
        <v>1743</v>
      </c>
      <c r="G14" s="31">
        <f>VLOOKUP(Q5,'SRT Data'!A:FA,45,TRUE)</f>
        <v>3537</v>
      </c>
      <c r="H14" s="31">
        <f>VLOOKUP(Q5,'SRT Data'!A:FA,58,TRUE)</f>
        <v>2574</v>
      </c>
      <c r="I14" s="31">
        <f>VLOOKUP(Q5,'SRT Data'!A:FA,71,TRUE)</f>
        <v>1461</v>
      </c>
      <c r="J14" s="31">
        <f>VLOOKUP(Q5,'SRT Data'!A:FA,84,TRUE)</f>
        <v>3699</v>
      </c>
      <c r="K14" s="31">
        <f>VLOOKUP(Q5,'SRT Data'!A:FA,97,TRUE)</f>
        <v>2184</v>
      </c>
      <c r="L14" s="31">
        <f>VLOOKUP(Q5,'SRT Data'!A:FA,110,TRUE)</f>
        <v>7263</v>
      </c>
      <c r="M14" s="31">
        <f>VLOOKUP(Q5,'SRT Data'!A:FA,123,TRUE)</f>
        <v>2042</v>
      </c>
      <c r="N14" s="31">
        <f>VLOOKUP(Q5,'SRT Data'!A:FA,136,TRUE)</f>
        <v>5730</v>
      </c>
      <c r="O14" s="31">
        <f>VLOOKUP(Q5,'SRT Data'!A:FA,149,TRUE)</f>
        <v>9167</v>
      </c>
      <c r="P14" s="66">
        <f>VLOOKUP(Q5,'SRT Data'!A:FO,162,TRUE)</f>
        <v>65481</v>
      </c>
      <c r="Q14" s="68">
        <f t="shared" si="0"/>
        <v>0.69178845772056019</v>
      </c>
    </row>
    <row r="15" spans="1:17" ht="30" customHeight="1">
      <c r="A15" s="80">
        <f>VLOOKUP(Q5,'Code Sheet'!A1:G39,7,TRUE)</f>
        <v>0</v>
      </c>
      <c r="B15" s="81"/>
      <c r="C15" s="81"/>
      <c r="D15" s="31">
        <f>VLOOKUP(Q5,'SRT Data'!A:EZ,7,TRUE)</f>
        <v>0</v>
      </c>
      <c r="E15" s="31">
        <f>VLOOKUP(Q5,'SRT Data'!A:EZ,20,TRUE)</f>
        <v>0</v>
      </c>
      <c r="F15" s="31">
        <f>VLOOKUP(Q5,'SRT Data'!A:EZ,33,TRUE)</f>
        <v>0</v>
      </c>
      <c r="G15" s="31">
        <f>VLOOKUP(Q5,'SRT Data'!A:FA,46,TRUE)</f>
        <v>0</v>
      </c>
      <c r="H15" s="31">
        <f>VLOOKUP(Q5,'SRT Data'!A:FA,59,TRUE)</f>
        <v>0</v>
      </c>
      <c r="I15" s="31">
        <f>VLOOKUP(Q5,'SRT Data'!A:FA,72,TRUE)</f>
        <v>0</v>
      </c>
      <c r="J15" s="31">
        <f>VLOOKUP(Q5,'SRT Data'!A:FA,85,TRUE)</f>
        <v>0</v>
      </c>
      <c r="K15" s="31">
        <f>VLOOKUP(Q5,'SRT Data'!A:FA,98,TRUE)</f>
        <v>0</v>
      </c>
      <c r="L15" s="31">
        <f>VLOOKUP(Q5,'SRT Data'!A:FA,111,TRUE)</f>
        <v>0</v>
      </c>
      <c r="M15" s="31">
        <f>VLOOKUP(Q5,'SRT Data'!A:FA,124,TRUE)</f>
        <v>0</v>
      </c>
      <c r="N15" s="31">
        <f>VLOOKUP(Q5,'SRT Data'!A:FA,137,TRUE)</f>
        <v>0</v>
      </c>
      <c r="O15" s="31">
        <f>VLOOKUP(Q5,'SRT Data'!A:FA,150,TRUE)</f>
        <v>0</v>
      </c>
      <c r="P15" s="66">
        <f>VLOOKUP(Q5,'SRT Data'!A:FO,163,TRUE)</f>
        <v>0</v>
      </c>
      <c r="Q15" s="68" t="e">
        <f t="shared" si="0"/>
        <v>#DIV/0!</v>
      </c>
    </row>
    <row r="16" spans="1:17" ht="30" customHeight="1">
      <c r="A16" s="80">
        <f>VLOOKUP(Q5,'Code Sheet'!A1:L39,8,TRUE)</f>
        <v>0</v>
      </c>
      <c r="B16" s="81"/>
      <c r="C16" s="81"/>
      <c r="D16" s="31">
        <f>VLOOKUP(Q5,'SRT Data'!A:EZ,8,TRUE)</f>
        <v>0</v>
      </c>
      <c r="E16" s="31">
        <f>VLOOKUP(Q5,'SRT Data'!A:EZ,21,TRUE)</f>
        <v>0</v>
      </c>
      <c r="F16" s="31">
        <f>VLOOKUP(Q5,'SRT Data'!A:EZ,34,TRUE)</f>
        <v>0</v>
      </c>
      <c r="G16" s="31">
        <f>VLOOKUP(Q5,'SRT Data'!A:FA,47,TRUE)</f>
        <v>0</v>
      </c>
      <c r="H16" s="31">
        <f>VLOOKUP(Q5,'SRT Data'!A:FA,60,TRUE)</f>
        <v>0</v>
      </c>
      <c r="I16" s="31">
        <f>VLOOKUP(Q5,'SRT Data'!A:FA,73,TRUE)</f>
        <v>0</v>
      </c>
      <c r="J16" s="31">
        <f>VLOOKUP(Q5,'SRT Data'!A:FA,86,TRUE)</f>
        <v>0</v>
      </c>
      <c r="K16" s="31">
        <f>VLOOKUP(Q5,'SRT Data'!A:FA,99,TRUE)</f>
        <v>0</v>
      </c>
      <c r="L16" s="31">
        <f>VLOOKUP(Q5,'SRT Data'!A:FA,112,TRUE)</f>
        <v>0</v>
      </c>
      <c r="M16" s="31">
        <f>VLOOKUP(Q5,'SRT Data'!A:FA,125,TRUE)</f>
        <v>0</v>
      </c>
      <c r="N16" s="31">
        <f>VLOOKUP(Q5,'SRT Data'!A:FA,138,TRUE)</f>
        <v>0</v>
      </c>
      <c r="O16" s="31">
        <f>VLOOKUP(Q5,'SRT Data'!A:FA,151,TRUE)</f>
        <v>0</v>
      </c>
      <c r="P16" s="66">
        <f>VLOOKUP(Q5,'SRT Data'!A:FO,164,TRUE)</f>
        <v>0</v>
      </c>
      <c r="Q16" s="68" t="e">
        <f t="shared" si="0"/>
        <v>#DIV/0!</v>
      </c>
    </row>
    <row r="17" spans="1:20" ht="30" customHeight="1">
      <c r="A17" s="80">
        <f>VLOOKUP(Q5,'Code Sheet'!A1:L39,9,TRUE)</f>
        <v>0</v>
      </c>
      <c r="B17" s="81"/>
      <c r="C17" s="81"/>
      <c r="D17" s="31">
        <f>VLOOKUP(Q5,'SRT Data'!A:EZ,9,TRUE)</f>
        <v>0</v>
      </c>
      <c r="E17" s="31">
        <f>VLOOKUP(Q5,'SRT Data'!A:EZ,22,TRUE)</f>
        <v>0</v>
      </c>
      <c r="F17" s="31">
        <f>VLOOKUP(Q5,'SRT Data'!A:EZ,35,TRUE)</f>
        <v>0</v>
      </c>
      <c r="G17" s="31">
        <f>VLOOKUP(Q5,'SRT Data'!A:FA,48,TRUE)</f>
        <v>0</v>
      </c>
      <c r="H17" s="31">
        <f>VLOOKUP(Q5,'SRT Data'!A:FA,61,TRUE)</f>
        <v>0</v>
      </c>
      <c r="I17" s="31">
        <f>VLOOKUP(Q5,'SRT Data'!A:FA,74,TRUE)</f>
        <v>0</v>
      </c>
      <c r="J17" s="31">
        <f>VLOOKUP(Q5,'SRT Data'!A:FA,87,TRUE)</f>
        <v>0</v>
      </c>
      <c r="K17" s="31">
        <f>VLOOKUP(Q5,'SRT Data'!A:FA,100,TRUE)</f>
        <v>0</v>
      </c>
      <c r="L17" s="31">
        <f>VLOOKUP(Q5,'SRT Data'!A:FA,113,TRUE)</f>
        <v>0</v>
      </c>
      <c r="M17" s="31">
        <f>VLOOKUP(Q5,'SRT Data'!A:FA,126,TRUE)</f>
        <v>0</v>
      </c>
      <c r="N17" s="31">
        <f>VLOOKUP(Q5,'SRT Data'!A:FA,139,TRUE)</f>
        <v>0</v>
      </c>
      <c r="O17" s="31">
        <f>VLOOKUP(Q5,'SRT Data'!A:FA,152,TRUE)</f>
        <v>0</v>
      </c>
      <c r="P17" s="66">
        <f>VLOOKUP(Q5,'SRT Data'!A:FO,165,TRUE)</f>
        <v>0</v>
      </c>
      <c r="Q17" s="68" t="e">
        <f t="shared" si="0"/>
        <v>#DIV/0!</v>
      </c>
    </row>
    <row r="18" spans="1:20" ht="30" customHeight="1">
      <c r="A18" s="80">
        <f>VLOOKUP(Q5,'Code Sheet'!A1:L39,10,TRUE)</f>
        <v>0</v>
      </c>
      <c r="B18" s="81"/>
      <c r="C18" s="81"/>
      <c r="D18" s="31">
        <f>VLOOKUP(Q5,'SRT Data'!A:EZ,10,TRUE)</f>
        <v>0</v>
      </c>
      <c r="E18" s="31">
        <f>VLOOKUP(Q5,'SRT Data'!A:EZ,23,TRUE)</f>
        <v>0</v>
      </c>
      <c r="F18" s="31">
        <f>VLOOKUP(Q5,'SRT Data'!A:EZ,36,TRUE)</f>
        <v>0</v>
      </c>
      <c r="G18" s="31">
        <f>VLOOKUP(Q5,'SRT Data'!A:FA,49,TRUE)</f>
        <v>0</v>
      </c>
      <c r="H18" s="31">
        <f>VLOOKUP(Q5,'SRT Data'!A:FA,62,TRUE)</f>
        <v>0</v>
      </c>
      <c r="I18" s="31">
        <f>VLOOKUP(Q5,'SRT Data'!A:FA,75,TRUE)</f>
        <v>0</v>
      </c>
      <c r="J18" s="31">
        <f>VLOOKUP(Q5,'SRT Data'!A:FA,88,TRUE)</f>
        <v>0</v>
      </c>
      <c r="K18" s="31">
        <f>VLOOKUP(Q5,'SRT Data'!A:FA,101,TRUE)</f>
        <v>0</v>
      </c>
      <c r="L18" s="31">
        <f>VLOOKUP(Q5,'SRT Data'!A:FA,114,TRUE)</f>
        <v>0</v>
      </c>
      <c r="M18" s="31">
        <f>VLOOKUP(Q5,'SRT Data'!A:FA,127,TRUE)</f>
        <v>0</v>
      </c>
      <c r="N18" s="31">
        <f>VLOOKUP(Q5,'SRT Data'!A:FA,140,TRUE)</f>
        <v>0</v>
      </c>
      <c r="O18" s="31">
        <f>VLOOKUP(Q5,'SRT Data'!A:FA,153,TRUE)</f>
        <v>0</v>
      </c>
      <c r="P18" s="66">
        <f>VLOOKUP(Q5,'SRT Data'!A:FO,166,TRUE)</f>
        <v>0</v>
      </c>
      <c r="Q18" s="68" t="e">
        <f t="shared" si="0"/>
        <v>#DIV/0!</v>
      </c>
    </row>
    <row r="19" spans="1:20" ht="30" customHeight="1">
      <c r="A19" s="80">
        <f>VLOOKUP(Q5,'Code Sheet'!A1:L39,11,TRUE)</f>
        <v>0</v>
      </c>
      <c r="B19" s="81"/>
      <c r="C19" s="81"/>
      <c r="D19" s="31">
        <f>VLOOKUP(Q5,'SRT Data'!A:EZ,11,TRUE)</f>
        <v>0</v>
      </c>
      <c r="E19" s="31">
        <f>VLOOKUP(Q5,'SRT Data'!A:EZ,24,TRUE)</f>
        <v>0</v>
      </c>
      <c r="F19" s="31">
        <f>VLOOKUP(Q5,'SRT Data'!A:EZ,37,TRUE)</f>
        <v>0</v>
      </c>
      <c r="G19" s="31">
        <f>VLOOKUP(Q5,'SRT Data'!A:FA,50,TRUE)</f>
        <v>0</v>
      </c>
      <c r="H19" s="31">
        <f>VLOOKUP(Q5,'SRT Data'!A:FA,63,TRUE)</f>
        <v>0</v>
      </c>
      <c r="I19" s="31">
        <f>VLOOKUP(Q5,'SRT Data'!A:FA,76,TRUE)</f>
        <v>0</v>
      </c>
      <c r="J19" s="31">
        <f>VLOOKUP(Q5,'SRT Data'!A:FA,89,TRUE)</f>
        <v>0</v>
      </c>
      <c r="K19" s="31">
        <f>VLOOKUP(Q5,'SRT Data'!A:FA,102,TRUE)</f>
        <v>0</v>
      </c>
      <c r="L19" s="31">
        <f>VLOOKUP(Q5,'SRT Data'!A:FA,115,TRUE)</f>
        <v>0</v>
      </c>
      <c r="M19" s="31">
        <f>VLOOKUP(Q5,'SRT Data'!A:FA,128,TRUE)</f>
        <v>0</v>
      </c>
      <c r="N19" s="31">
        <f>VLOOKUP(Q5,'SRT Data'!A:FA,141,TRUE)</f>
        <v>0</v>
      </c>
      <c r="O19" s="31">
        <f>VLOOKUP(Q5,'SRT Data'!A:FA,154,TRUE)</f>
        <v>0</v>
      </c>
      <c r="P19" s="66">
        <f>VLOOKUP(Q5,'SRT Data'!A:FO,167,TRUE)</f>
        <v>0</v>
      </c>
      <c r="Q19" s="68" t="e">
        <f t="shared" si="0"/>
        <v>#DIV/0!</v>
      </c>
    </row>
    <row r="20" spans="1:20" ht="30" customHeight="1">
      <c r="A20" s="80">
        <f>VLOOKUP(Q5,'Code Sheet'!A1:L39,12,TRUE)</f>
        <v>0</v>
      </c>
      <c r="B20" s="81"/>
      <c r="C20" s="81"/>
      <c r="D20" s="31">
        <f>VLOOKUP(Q5,'SRT Data'!A:EZ,12,TRUE)</f>
        <v>0</v>
      </c>
      <c r="E20" s="31">
        <f>VLOOKUP(Q5,'SRT Data'!A:EZ,25,TRUE)</f>
        <v>0</v>
      </c>
      <c r="F20" s="31">
        <f>VLOOKUP(Q5,'SRT Data'!A:EZ,38,TRUE)</f>
        <v>0</v>
      </c>
      <c r="G20" s="31">
        <f>VLOOKUP(Q5,'SRT Data'!A:FA,51,TRUE)</f>
        <v>0</v>
      </c>
      <c r="H20" s="31">
        <f>VLOOKUP(Q5,'SRT Data'!A:FA,64,TRUE)</f>
        <v>0</v>
      </c>
      <c r="I20" s="31">
        <f>VLOOKUP(Q5,'SRT Data'!A:FA,77,TRUE)</f>
        <v>0</v>
      </c>
      <c r="J20" s="31">
        <f>VLOOKUP(Q5,'SRT Data'!A:FA,90,TRUE)</f>
        <v>0</v>
      </c>
      <c r="K20" s="31">
        <f>VLOOKUP(Q5,'SRT Data'!A:FA,103,TRUE)</f>
        <v>0</v>
      </c>
      <c r="L20" s="31">
        <f>VLOOKUP(Q5,'SRT Data'!A:FA,116,TRUE)</f>
        <v>0</v>
      </c>
      <c r="M20" s="31">
        <f>VLOOKUP(Q5,'SRT Data'!A:FA,129,TRUE)</f>
        <v>0</v>
      </c>
      <c r="N20" s="31">
        <f>VLOOKUP(Q5,'SRT Data'!A:FA,142,TRUE)</f>
        <v>0</v>
      </c>
      <c r="O20" s="31">
        <f>VLOOKUP(Q5,'SRT Data'!A:FA,155,TRUE)</f>
        <v>0</v>
      </c>
      <c r="P20" s="66">
        <f>VLOOKUP(Q5,'SRT Data'!A:FO,168,TRUE)</f>
        <v>0</v>
      </c>
      <c r="Q20" s="68" t="e">
        <f t="shared" si="0"/>
        <v>#DIV/0!</v>
      </c>
    </row>
    <row r="21" spans="1:20" ht="30" customHeight="1">
      <c r="A21" s="80">
        <f>VLOOKUP(Q5,'Code Sheet'!A1:M40,13,TRUE)</f>
        <v>0</v>
      </c>
      <c r="B21" s="81"/>
      <c r="C21" s="81"/>
      <c r="D21" s="31">
        <f>VLOOKUP(Q5,'SRT Data'!A:EZ,13,TRUE)</f>
        <v>0</v>
      </c>
      <c r="E21" s="31">
        <f>VLOOKUP(Q5,'SRT Data'!A:EZ,26,TRUE)</f>
        <v>0</v>
      </c>
      <c r="F21" s="31">
        <f>VLOOKUP(Q5,'SRT Data'!A:EZ,39,TRUE)</f>
        <v>0</v>
      </c>
      <c r="G21" s="31">
        <f>VLOOKUP(Q5,'SRT Data'!A:FA,52,TRUE)</f>
        <v>0</v>
      </c>
      <c r="H21" s="31">
        <f>VLOOKUP(Q5,'SRT Data'!A:FA,65,TRUE)</f>
        <v>0</v>
      </c>
      <c r="I21" s="31">
        <f>VLOOKUP(Q5,'SRT Data'!A:FA,78,TRUE)</f>
        <v>0</v>
      </c>
      <c r="J21" s="31">
        <f>VLOOKUP(Q5,'SRT Data'!A:FA,91,TRUE)</f>
        <v>0</v>
      </c>
      <c r="K21" s="31">
        <f>VLOOKUP(Q5,'SRT Data'!A:FA,104,TRUE)</f>
        <v>0</v>
      </c>
      <c r="L21" s="31">
        <f>VLOOKUP(Q5,'SRT Data'!A:FA,117,TRUE)</f>
        <v>0</v>
      </c>
      <c r="M21" s="31">
        <f>VLOOKUP(Q5,'SRT Data'!A:FA,130,TRUE)</f>
        <v>0</v>
      </c>
      <c r="N21" s="31">
        <f>VLOOKUP(Q5,'SRT Data'!A:FA,143,TRUE)</f>
        <v>0</v>
      </c>
      <c r="O21" s="31">
        <f>VLOOKUP(Q5,'SRT Data'!A:FB,156,TRUE)</f>
        <v>0</v>
      </c>
      <c r="P21" s="66">
        <f>VLOOKUP(Q5,'SRT Data'!A:FO,169,TRUE)</f>
        <v>0</v>
      </c>
      <c r="Q21" s="68" t="e">
        <f t="shared" si="0"/>
        <v>#DIV/0!</v>
      </c>
      <c r="R21" s="1">
        <f>SUM(D11:O11)</f>
        <v>38368</v>
      </c>
      <c r="T21" s="1">
        <f>SUM(S21/10)</f>
        <v>0</v>
      </c>
    </row>
    <row r="22" spans="1:20" ht="30" customHeight="1">
      <c r="A22" s="80">
        <f>VLOOKUP(Q5,'Code Sheet'!A1:N41,14,TRUE)</f>
        <v>0</v>
      </c>
      <c r="B22" s="81"/>
      <c r="C22" s="81"/>
      <c r="D22" s="31">
        <f>VLOOKUP(Q5,'SRT Data'!A:EZ,14,TRUE)</f>
        <v>0</v>
      </c>
      <c r="E22" s="31">
        <f>VLOOKUP(Q5,'SRT Data'!A:EZ,27,TRUE)</f>
        <v>0</v>
      </c>
      <c r="F22" s="31">
        <f>VLOOKUP(Q5,'SRT Data'!A:EZ,40,TRUE)</f>
        <v>0</v>
      </c>
      <c r="G22" s="31">
        <f>VLOOKUP(Q5,'SRT Data'!A:FA,53,TRUE)</f>
        <v>0</v>
      </c>
      <c r="H22" s="31">
        <f>VLOOKUP(Q5,'SRT Data'!A:FA,66,TRUE)</f>
        <v>0</v>
      </c>
      <c r="I22" s="31">
        <f>VLOOKUP(Q5,'SRT Data'!A:FA,79,TRUE)</f>
        <v>0</v>
      </c>
      <c r="J22" s="31">
        <f>VLOOKUP(Q5,'SRT Data'!A:FA,92,TRUE)</f>
        <v>0</v>
      </c>
      <c r="K22" s="31">
        <f>VLOOKUP(Q5,'SRT Data'!A:FA,105,TRUE)</f>
        <v>0</v>
      </c>
      <c r="L22" s="31">
        <f>VLOOKUP(Q5,'SRT Data'!A:FA,118,TRUE)</f>
        <v>0</v>
      </c>
      <c r="M22" s="31">
        <f>VLOOKUP(Q5,'SRT Data'!A:FA,131,TRUE)</f>
        <v>0</v>
      </c>
      <c r="N22" s="31">
        <f>VLOOKUP(Q5,'SRT Data'!A:FA,144,TRUE)</f>
        <v>0</v>
      </c>
      <c r="O22" s="31">
        <f>VLOOKUP(Q5,'SRT Data'!A:FB,157,TRUE)</f>
        <v>0</v>
      </c>
      <c r="P22" s="66">
        <f>VLOOKUP(Q5,'SRT Data'!A:FO,170,TRUE)</f>
        <v>0</v>
      </c>
      <c r="Q22" s="68" t="e">
        <f t="shared" si="0"/>
        <v>#DIV/0!</v>
      </c>
      <c r="R22" s="1">
        <f>SUM(D12:O12)</f>
        <v>64</v>
      </c>
      <c r="T22" s="1">
        <f>SUM(S22/10)</f>
        <v>0</v>
      </c>
    </row>
    <row r="23" spans="1:20" ht="30" customHeight="1" thickBot="1">
      <c r="A23" s="82">
        <f>VLOOKUP(Q5,'Code Sheet'!A1:O42,15,TRUE)</f>
        <v>0</v>
      </c>
      <c r="B23" s="83"/>
      <c r="C23" s="83"/>
      <c r="D23" s="32">
        <f>VLOOKUP(Q5,'SRT Data'!A:EZ,15,TRUE)</f>
        <v>0</v>
      </c>
      <c r="E23" s="32">
        <f>VLOOKUP(Q5,'SRT Data'!A:EZ,28,TRUE)</f>
        <v>0</v>
      </c>
      <c r="F23" s="32">
        <f>VLOOKUP(Q5,'SRT Data'!A:EZ,41,TRUE)</f>
        <v>0</v>
      </c>
      <c r="G23" s="32">
        <f>VLOOKUP(Q5,'SRT Data'!A:FA,54,TRUE)</f>
        <v>0</v>
      </c>
      <c r="H23" s="32">
        <f>VLOOKUP(Q5,'SRT Data'!A:FA,67,TRUE)</f>
        <v>0</v>
      </c>
      <c r="I23" s="32">
        <f>VLOOKUP(Q5,'SRT Data'!A:FA,80,TRUE)</f>
        <v>0</v>
      </c>
      <c r="J23" s="32">
        <f>VLOOKUP(Q5,'SRT Data'!A:FA,93,TRUE)</f>
        <v>0</v>
      </c>
      <c r="K23" s="32">
        <f>VLOOKUP(Q5,'SRT Data'!A:FA,106,TRUE)</f>
        <v>0</v>
      </c>
      <c r="L23" s="32">
        <f>VLOOKUP(Q5,'SRT Data'!A:FA,119,TRUE)</f>
        <v>0</v>
      </c>
      <c r="M23" s="32">
        <f>VLOOKUP(Q5,'SRT Data'!A:FA,132,TRUE)</f>
        <v>0</v>
      </c>
      <c r="N23" s="32">
        <f>VLOOKUP(Q5,'SRT Data'!A:FA,145,TRUE)</f>
        <v>0</v>
      </c>
      <c r="O23" s="32">
        <f>VLOOKUP(Q5,'SRT Data'!A:FB,158,TRUE)</f>
        <v>0</v>
      </c>
      <c r="P23" s="67">
        <f>VLOOKUP(Q5,'SRT Data'!A:FO,171,TRUE)</f>
        <v>0</v>
      </c>
      <c r="Q23" s="69" t="e">
        <f t="shared" si="0"/>
        <v>#DIV/0!</v>
      </c>
      <c r="R23" s="1">
        <f>SUM(D13:O13)</f>
        <v>199</v>
      </c>
    </row>
    <row r="24" spans="1:20" ht="13.5" thickTop="1">
      <c r="A24" s="11"/>
      <c r="B24" s="11"/>
      <c r="C24" s="11"/>
      <c r="D24" s="11"/>
      <c r="E24" s="11"/>
      <c r="F24" s="11"/>
      <c r="G24" s="11"/>
      <c r="H24" s="11"/>
      <c r="I24" s="11"/>
      <c r="R24" s="1">
        <f>SUM(D14:O14)</f>
        <v>45299</v>
      </c>
    </row>
    <row r="25" spans="1:20">
      <c r="R25" s="1">
        <f>AVERAGE(D15:O15)</f>
        <v>0</v>
      </c>
    </row>
    <row r="26" spans="1:20">
      <c r="R26" s="1">
        <f>SUM(D16:O16)</f>
        <v>0</v>
      </c>
    </row>
    <row r="27" spans="1:20">
      <c r="R27" s="1">
        <f>SUM(D17:O17)</f>
        <v>0</v>
      </c>
    </row>
    <row r="28" spans="1:20">
      <c r="R28" s="1">
        <f>SUM(D18:O18)</f>
        <v>0</v>
      </c>
    </row>
    <row r="29" spans="1:20">
      <c r="R29" s="1">
        <f t="shared" ref="R29:R33" si="1">SUM(D19:O19)/6*12</f>
        <v>0</v>
      </c>
    </row>
    <row r="30" spans="1:20">
      <c r="R30" s="1">
        <f t="shared" si="1"/>
        <v>0</v>
      </c>
    </row>
    <row r="31" spans="1:20">
      <c r="R31" s="1">
        <f t="shared" si="1"/>
        <v>0</v>
      </c>
    </row>
    <row r="32" spans="1:20">
      <c r="R32" s="1">
        <f t="shared" si="1"/>
        <v>0</v>
      </c>
    </row>
    <row r="33" spans="18:18">
      <c r="R33" s="1">
        <f t="shared" si="1"/>
        <v>0</v>
      </c>
    </row>
  </sheetData>
  <sheetProtection selectLockedCells="1"/>
  <mergeCells count="14">
    <mergeCell ref="A22:C22"/>
    <mergeCell ref="A23:C23"/>
    <mergeCell ref="A14:C14"/>
    <mergeCell ref="A15:C15"/>
    <mergeCell ref="B6:D6"/>
    <mergeCell ref="A11:C11"/>
    <mergeCell ref="A12:C12"/>
    <mergeCell ref="A13:C13"/>
    <mergeCell ref="A20:C20"/>
    <mergeCell ref="A16:C16"/>
    <mergeCell ref="A17:C17"/>
    <mergeCell ref="A18:C18"/>
    <mergeCell ref="A19:C19"/>
    <mergeCell ref="A21:C21"/>
  </mergeCells>
  <phoneticPr fontId="12" type="noConversion"/>
  <conditionalFormatting sqref="A12:A23 B16:C23 A21:C21">
    <cfRule type="cellIs" dxfId="2" priority="1" stopIfTrue="1" operator="equal">
      <formula>0</formula>
    </cfRule>
  </conditionalFormatting>
  <conditionalFormatting sqref="D11:O23">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dimension ref="A2:O41"/>
  <sheetViews>
    <sheetView workbookViewId="0">
      <selection activeCell="O21" sqref="O21"/>
    </sheetView>
  </sheetViews>
  <sheetFormatPr defaultRowHeight="12.75"/>
  <cols>
    <col min="1" max="1" width="17.7109375" customWidth="1"/>
    <col min="15" max="15" width="14.7109375" customWidth="1"/>
  </cols>
  <sheetData>
    <row r="2" spans="1:15">
      <c r="A2" s="21" t="s">
        <v>259</v>
      </c>
    </row>
    <row r="3" spans="1:15">
      <c r="A3" s="21" t="s">
        <v>384</v>
      </c>
    </row>
    <row r="4" spans="1:15">
      <c r="A4" s="21"/>
    </row>
    <row r="5" spans="1:15">
      <c r="A5" s="56">
        <v>1019353</v>
      </c>
    </row>
    <row r="6" spans="1:15">
      <c r="B6" s="23" t="s">
        <v>397</v>
      </c>
      <c r="C6" s="23" t="s">
        <v>387</v>
      </c>
      <c r="D6" s="23" t="s">
        <v>388</v>
      </c>
      <c r="E6" s="23" t="s">
        <v>389</v>
      </c>
      <c r="F6" s="23" t="s">
        <v>390</v>
      </c>
      <c r="G6" s="23" t="s">
        <v>391</v>
      </c>
      <c r="H6" s="23" t="s">
        <v>392</v>
      </c>
      <c r="I6" s="23" t="s">
        <v>393</v>
      </c>
      <c r="J6" s="23" t="s">
        <v>395</v>
      </c>
      <c r="K6" s="23" t="s">
        <v>394</v>
      </c>
      <c r="L6" s="23" t="s">
        <v>396</v>
      </c>
      <c r="M6" s="23" t="s">
        <v>398</v>
      </c>
      <c r="N6" s="23" t="s">
        <v>399</v>
      </c>
      <c r="O6" s="23" t="s">
        <v>400</v>
      </c>
    </row>
    <row r="7" spans="1:15">
      <c r="A7" s="23" t="s">
        <v>385</v>
      </c>
      <c r="B7">
        <v>6581</v>
      </c>
      <c r="C7">
        <v>6496</v>
      </c>
      <c r="D7">
        <v>6021</v>
      </c>
      <c r="E7">
        <v>6513</v>
      </c>
      <c r="F7">
        <v>4961</v>
      </c>
      <c r="G7">
        <v>5230</v>
      </c>
      <c r="H7">
        <v>4841</v>
      </c>
      <c r="I7">
        <v>5400</v>
      </c>
      <c r="N7" s="55">
        <f>SUM(B7:M7)</f>
        <v>46043</v>
      </c>
      <c r="O7" s="55">
        <f>AVERAGE(B7:M7)*12</f>
        <v>69064.5</v>
      </c>
    </row>
    <row r="8" spans="1:15">
      <c r="A8" s="23" t="s">
        <v>386</v>
      </c>
      <c r="B8">
        <v>34482</v>
      </c>
      <c r="C8">
        <v>33124</v>
      </c>
      <c r="D8">
        <v>34943</v>
      </c>
      <c r="E8">
        <v>37137</v>
      </c>
      <c r="F8">
        <v>27477</v>
      </c>
      <c r="G8">
        <v>30202</v>
      </c>
      <c r="H8">
        <v>27946</v>
      </c>
      <c r="I8">
        <v>30621</v>
      </c>
      <c r="N8" s="55">
        <f>SUM(B8:M8)</f>
        <v>255932</v>
      </c>
      <c r="O8" s="55">
        <f>AVERAGE(B8:M8)*12</f>
        <v>383898</v>
      </c>
    </row>
    <row r="10" spans="1:15">
      <c r="A10" s="23" t="s">
        <v>401</v>
      </c>
      <c r="B10">
        <f>SUM(1019353/O7)</f>
        <v>14.759435020886272</v>
      </c>
    </row>
    <row r="11" spans="1:15">
      <c r="A11" s="23" t="s">
        <v>386</v>
      </c>
      <c r="B11">
        <f>SUM(1019353/O8)</f>
        <v>2.6552704103694209</v>
      </c>
    </row>
    <row r="14" spans="1:15">
      <c r="A14" s="21" t="s">
        <v>420</v>
      </c>
    </row>
    <row r="16" spans="1:15">
      <c r="A16" t="s">
        <v>421</v>
      </c>
    </row>
    <row r="17" spans="1:15">
      <c r="A17">
        <v>59158</v>
      </c>
    </row>
    <row r="18" spans="1:15">
      <c r="A18" s="56">
        <v>1153501</v>
      </c>
    </row>
    <row r="19" spans="1:15">
      <c r="A19" s="23" t="s">
        <v>422</v>
      </c>
      <c r="B19">
        <v>17891</v>
      </c>
      <c r="C19">
        <v>14976</v>
      </c>
      <c r="D19">
        <v>14056</v>
      </c>
      <c r="E19">
        <v>15789</v>
      </c>
      <c r="F19">
        <v>12833</v>
      </c>
      <c r="G19">
        <v>10963</v>
      </c>
      <c r="H19">
        <v>13136</v>
      </c>
      <c r="I19">
        <v>11410</v>
      </c>
      <c r="J19">
        <v>14994</v>
      </c>
      <c r="K19">
        <v>14543</v>
      </c>
      <c r="L19">
        <v>13347</v>
      </c>
      <c r="M19">
        <v>16072</v>
      </c>
      <c r="N19">
        <f>AVERAGE(B19:M19)*12</f>
        <v>170010</v>
      </c>
    </row>
    <row r="20" spans="1:15">
      <c r="A20" s="23" t="s">
        <v>423</v>
      </c>
      <c r="B20">
        <v>21033</v>
      </c>
      <c r="C20">
        <v>18048</v>
      </c>
      <c r="D20">
        <v>17020</v>
      </c>
      <c r="E20">
        <v>18742</v>
      </c>
      <c r="F20">
        <v>15550</v>
      </c>
      <c r="G20">
        <v>13650</v>
      </c>
      <c r="H20">
        <v>16036</v>
      </c>
      <c r="I20">
        <v>14291</v>
      </c>
      <c r="J20">
        <v>18132</v>
      </c>
      <c r="K20">
        <v>17489</v>
      </c>
      <c r="L20">
        <v>16167</v>
      </c>
      <c r="M20">
        <v>20251</v>
      </c>
      <c r="N20">
        <f>AVERAGE(B20:M20)*12</f>
        <v>206409</v>
      </c>
    </row>
    <row r="22" spans="1:15">
      <c r="A22" t="s">
        <v>424</v>
      </c>
      <c r="F22">
        <f>SUM(N19/A17)</f>
        <v>2.873829405997498</v>
      </c>
    </row>
    <row r="23" spans="1:15">
      <c r="A23" t="s">
        <v>425</v>
      </c>
      <c r="F23">
        <f>SUM(N20/A17)</f>
        <v>3.4891138983738461</v>
      </c>
    </row>
    <row r="24" spans="1:15">
      <c r="A24" t="s">
        <v>426</v>
      </c>
      <c r="F24">
        <f>SUM(A18/N20)</f>
        <v>5.5884239543818337</v>
      </c>
    </row>
    <row r="29" spans="1:15">
      <c r="A29" t="s">
        <v>443</v>
      </c>
      <c r="B29" t="s">
        <v>445</v>
      </c>
      <c r="C29" t="s">
        <v>38</v>
      </c>
      <c r="D29" t="s">
        <v>39</v>
      </c>
      <c r="E29" t="s">
        <v>40</v>
      </c>
      <c r="F29" t="s">
        <v>41</v>
      </c>
      <c r="G29" t="s">
        <v>42</v>
      </c>
      <c r="H29" t="s">
        <v>105</v>
      </c>
      <c r="I29" t="s">
        <v>106</v>
      </c>
      <c r="J29" t="s">
        <v>107</v>
      </c>
      <c r="K29" t="s">
        <v>19</v>
      </c>
      <c r="L29" t="s">
        <v>20</v>
      </c>
      <c r="M29" t="s">
        <v>21</v>
      </c>
      <c r="N29" t="s">
        <v>447</v>
      </c>
    </row>
    <row r="30" spans="1:15">
      <c r="A30" t="s">
        <v>444</v>
      </c>
      <c r="B30">
        <v>19</v>
      </c>
      <c r="C30">
        <v>26</v>
      </c>
      <c r="D30">
        <v>61</v>
      </c>
      <c r="E30">
        <v>27</v>
      </c>
      <c r="F30">
        <v>37</v>
      </c>
      <c r="G30">
        <v>51</v>
      </c>
      <c r="H30">
        <v>29</v>
      </c>
      <c r="I30">
        <v>40</v>
      </c>
      <c r="J30">
        <v>26</v>
      </c>
      <c r="K30">
        <v>26</v>
      </c>
      <c r="L30">
        <v>26</v>
      </c>
      <c r="M30">
        <v>31</v>
      </c>
      <c r="N30">
        <f t="shared" ref="N30" si="0">SUM(B30:M30)</f>
        <v>399</v>
      </c>
    </row>
    <row r="31" spans="1:15">
      <c r="O31" s="57">
        <f>SUM(N32/N30)</f>
        <v>0.26315789473684209</v>
      </c>
    </row>
    <row r="32" spans="1:15">
      <c r="A32" t="s">
        <v>446</v>
      </c>
      <c r="B32">
        <v>7</v>
      </c>
      <c r="C32">
        <v>6</v>
      </c>
      <c r="D32">
        <v>12</v>
      </c>
      <c r="E32">
        <v>10</v>
      </c>
      <c r="F32">
        <v>9</v>
      </c>
      <c r="G32">
        <v>6</v>
      </c>
      <c r="H32">
        <v>21</v>
      </c>
      <c r="I32">
        <v>5</v>
      </c>
      <c r="J32">
        <v>9</v>
      </c>
      <c r="K32">
        <v>8</v>
      </c>
      <c r="L32">
        <v>4</v>
      </c>
      <c r="M32">
        <v>8</v>
      </c>
      <c r="N32">
        <f>SUM(B32:M32)</f>
        <v>105</v>
      </c>
    </row>
    <row r="35" spans="1:15">
      <c r="A35" s="23" t="s">
        <v>491</v>
      </c>
      <c r="B35" t="s">
        <v>445</v>
      </c>
      <c r="C35" t="s">
        <v>38</v>
      </c>
      <c r="D35" t="s">
        <v>39</v>
      </c>
      <c r="E35" t="s">
        <v>40</v>
      </c>
      <c r="F35" t="s">
        <v>41</v>
      </c>
      <c r="G35" t="s">
        <v>42</v>
      </c>
      <c r="H35" t="s">
        <v>105</v>
      </c>
      <c r="I35" t="s">
        <v>106</v>
      </c>
      <c r="J35" t="s">
        <v>107</v>
      </c>
      <c r="K35" t="s">
        <v>19</v>
      </c>
      <c r="L35" t="s">
        <v>20</v>
      </c>
      <c r="M35" t="s">
        <v>21</v>
      </c>
      <c r="N35" t="s">
        <v>447</v>
      </c>
    </row>
    <row r="36" spans="1:15">
      <c r="A36" s="23" t="s">
        <v>492</v>
      </c>
      <c r="B36">
        <v>3</v>
      </c>
      <c r="C36">
        <v>1</v>
      </c>
      <c r="D36">
        <v>3</v>
      </c>
      <c r="E36">
        <v>5</v>
      </c>
      <c r="F36">
        <v>2</v>
      </c>
      <c r="G36">
        <v>3</v>
      </c>
      <c r="I36">
        <v>5</v>
      </c>
      <c r="J36">
        <v>10</v>
      </c>
      <c r="K36">
        <v>9</v>
      </c>
      <c r="L36">
        <v>4</v>
      </c>
      <c r="M36">
        <v>5</v>
      </c>
      <c r="N36">
        <f t="shared" ref="N36" si="1">SUM(B36:M36)</f>
        <v>50</v>
      </c>
    </row>
    <row r="37" spans="1:15">
      <c r="O37" s="57">
        <f>SUM(N38/N36)</f>
        <v>0.02</v>
      </c>
    </row>
    <row r="38" spans="1:15">
      <c r="A38" s="23" t="s">
        <v>493</v>
      </c>
      <c r="B38">
        <v>0</v>
      </c>
      <c r="C38">
        <v>0</v>
      </c>
      <c r="D38">
        <v>0</v>
      </c>
      <c r="E38">
        <v>0</v>
      </c>
      <c r="F38">
        <v>0</v>
      </c>
      <c r="G38">
        <v>0</v>
      </c>
      <c r="I38">
        <v>1</v>
      </c>
      <c r="J38">
        <v>0</v>
      </c>
      <c r="K38">
        <v>0</v>
      </c>
      <c r="L38">
        <v>0</v>
      </c>
      <c r="M38">
        <v>0</v>
      </c>
      <c r="N38">
        <f>SUM(B38:M38)</f>
        <v>1</v>
      </c>
    </row>
    <row r="40" spans="1:15">
      <c r="A40" t="s">
        <v>453</v>
      </c>
      <c r="B40" t="s">
        <v>454</v>
      </c>
    </row>
    <row r="41" spans="1:15">
      <c r="B41" t="s">
        <v>455</v>
      </c>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B002A8D-890E-43A8-BD6D-0CE9268F95AE}">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5A5D339-E37B-4940-BD2F-E6F55C6CA686}">
  <ds:schemaRefs>
    <ds:schemaRef ds:uri="http://schemas.microsoft.com/sharepoint/v3/contenttype/forms"/>
  </ds:schemaRefs>
</ds:datastoreItem>
</file>

<file path=customXml/itemProps3.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Code Sheet</vt:lpstr>
      <vt:lpstr>SRT Data</vt:lpstr>
      <vt:lpstr>Report</vt:lpstr>
      <vt:lpstr>Efficiency Calculations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alucas</cp:lastModifiedBy>
  <cp:lastPrinted>2010-04-07T13:24:00Z</cp:lastPrinted>
  <dcterms:created xsi:type="dcterms:W3CDTF">2006-08-14T17:37:49Z</dcterms:created>
  <dcterms:modified xsi:type="dcterms:W3CDTF">2010-07-22T15:00:31Z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